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<sst xmlns="http://schemas.openxmlformats.org/spreadsheetml/2006/main" count="676" uniqueCount="325">
  <si>
    <t>序号</t>
  </si>
  <si>
    <t>报考岗位</t>
  </si>
  <si>
    <t>姓名</t>
  </si>
  <si>
    <t>准考证号</t>
  </si>
  <si>
    <t>笔试成绩</t>
  </si>
  <si>
    <t>面试成绩</t>
  </si>
  <si>
    <t>总成绩</t>
  </si>
  <si>
    <t>备注</t>
  </si>
  <si>
    <t>C0101_临床各科临床医生</t>
  </si>
  <si>
    <t>孟祥蒙</t>
  </si>
  <si>
    <t>2020020925</t>
  </si>
  <si>
    <t>杨晓艺</t>
  </si>
  <si>
    <t>2020020703</t>
  </si>
  <si>
    <t>丰叶钊</t>
  </si>
  <si>
    <t>2020020913</t>
  </si>
  <si>
    <t>侯小可</t>
  </si>
  <si>
    <t>2020020916</t>
  </si>
  <si>
    <t>李瑜</t>
  </si>
  <si>
    <t>2020020603</t>
  </si>
  <si>
    <t>张盼盼</t>
  </si>
  <si>
    <t>2020020812</t>
  </si>
  <si>
    <t>马宇杰</t>
  </si>
  <si>
    <t>2020020801</t>
  </si>
  <si>
    <t>李宇轩</t>
  </si>
  <si>
    <t>2020020622</t>
  </si>
  <si>
    <t>贾雨薇</t>
  </si>
  <si>
    <t>2020020811</t>
  </si>
  <si>
    <t>王毛毛</t>
  </si>
  <si>
    <t>2020020722</t>
  </si>
  <si>
    <t>彭宪聪</t>
  </si>
  <si>
    <t>2020020807</t>
  </si>
  <si>
    <t>严妍</t>
  </si>
  <si>
    <t>2020020509</t>
  </si>
  <si>
    <t>余彬</t>
  </si>
  <si>
    <t>2020020513</t>
  </si>
  <si>
    <t>贾晨曦</t>
  </si>
  <si>
    <t>2020020512</t>
  </si>
  <si>
    <t>刘娜</t>
  </si>
  <si>
    <t>2020020825</t>
  </si>
  <si>
    <t>陆丰艺</t>
  </si>
  <si>
    <t>2020020802</t>
  </si>
  <si>
    <t>朱钊远</t>
  </si>
  <si>
    <t>2020020927</t>
  </si>
  <si>
    <t>李威</t>
  </si>
  <si>
    <t>2020020908</t>
  </si>
  <si>
    <t>王萍</t>
  </si>
  <si>
    <t>2020020518</t>
  </si>
  <si>
    <t>袁雨露</t>
  </si>
  <si>
    <t>2020020903</t>
  </si>
  <si>
    <t>豆雪晴</t>
  </si>
  <si>
    <t>2020020823</t>
  </si>
  <si>
    <t>赵圆圆</t>
  </si>
  <si>
    <t>2020020712</t>
  </si>
  <si>
    <t>面试缺考</t>
  </si>
  <si>
    <t>李苗</t>
  </si>
  <si>
    <t>2020020618</t>
  </si>
  <si>
    <t>李金杨</t>
  </si>
  <si>
    <t>2020020817</t>
  </si>
  <si>
    <t>宋小蒙</t>
  </si>
  <si>
    <t>2020020625</t>
  </si>
  <si>
    <t>曾瑞</t>
  </si>
  <si>
    <t>2020020804</t>
  </si>
  <si>
    <t>郭欣</t>
  </si>
  <si>
    <t>2020020520</t>
  </si>
  <si>
    <t>张茂喜</t>
  </si>
  <si>
    <t>2020020628</t>
  </si>
  <si>
    <t>孙柔柔</t>
  </si>
  <si>
    <t>2020020923</t>
  </si>
  <si>
    <t>屠文龙</t>
  </si>
  <si>
    <t>2020020503</t>
  </si>
  <si>
    <t>李希文</t>
  </si>
  <si>
    <t>2020022805</t>
  </si>
  <si>
    <t>C0103_中医一病区临床医生</t>
  </si>
  <si>
    <t>徐韧</t>
  </si>
  <si>
    <t>2020020101</t>
  </si>
  <si>
    <t>C0104_口腔科临床医生</t>
  </si>
  <si>
    <t>陈天维</t>
  </si>
  <si>
    <t>2020020412</t>
  </si>
  <si>
    <t>张湛昊</t>
  </si>
  <si>
    <t>2020020402</t>
  </si>
  <si>
    <t>C0105_麻醉科麻醉医生</t>
  </si>
  <si>
    <t>孙欣欣</t>
  </si>
  <si>
    <t>2020022730</t>
  </si>
  <si>
    <t>康媛</t>
  </si>
  <si>
    <t>2020022622</t>
  </si>
  <si>
    <t>贾梦琪</t>
  </si>
  <si>
    <t>2020022707</t>
  </si>
  <si>
    <t>毛立科</t>
  </si>
  <si>
    <t>2020022703</t>
  </si>
  <si>
    <t>高冬冬</t>
  </si>
  <si>
    <t>2020022602</t>
  </si>
  <si>
    <t>陈亮</t>
  </si>
  <si>
    <t>2020022721</t>
  </si>
  <si>
    <t>刘志圣</t>
  </si>
  <si>
    <t>2020022727</t>
  </si>
  <si>
    <t>吴晓芳</t>
  </si>
  <si>
    <t>2020022608</t>
  </si>
  <si>
    <t>王如梦</t>
  </si>
  <si>
    <t>2020022610</t>
  </si>
  <si>
    <t>张浩东</t>
  </si>
  <si>
    <t>2020022725</t>
  </si>
  <si>
    <t>李方</t>
  </si>
  <si>
    <t>2020023206</t>
  </si>
  <si>
    <t>黄柯柯</t>
  </si>
  <si>
    <t>2020023202</t>
  </si>
  <si>
    <t>C0106_院感办院感医生</t>
  </si>
  <si>
    <t>任明雪</t>
  </si>
  <si>
    <t>2020021115</t>
  </si>
  <si>
    <t>闫小波</t>
  </si>
  <si>
    <t>2020021129</t>
  </si>
  <si>
    <t>C0107_医学影像科、功能检查科影像、超声诊断</t>
  </si>
  <si>
    <t>张曼曼</t>
  </si>
  <si>
    <t>2020021212</t>
  </si>
  <si>
    <t>王莉</t>
  </si>
  <si>
    <t>2020021403</t>
  </si>
  <si>
    <t>洪杰</t>
  </si>
  <si>
    <t>2020021222</t>
  </si>
  <si>
    <t>王南南</t>
  </si>
  <si>
    <t>2020021329</t>
  </si>
  <si>
    <t>孙珂</t>
  </si>
  <si>
    <t>2020021408</t>
  </si>
  <si>
    <t>陈荣慧</t>
  </si>
  <si>
    <t>2020021227</t>
  </si>
  <si>
    <t>宋冬昱</t>
  </si>
  <si>
    <t>2020021224</t>
  </si>
  <si>
    <t>王润萌</t>
  </si>
  <si>
    <t>2020021221</t>
  </si>
  <si>
    <t>陈溪</t>
  </si>
  <si>
    <t>2020021204</t>
  </si>
  <si>
    <t>王慧</t>
  </si>
  <si>
    <t>2020021214</t>
  </si>
  <si>
    <t>尹洋</t>
  </si>
  <si>
    <t>2020021311</t>
  </si>
  <si>
    <t>C0108_药学部药师</t>
  </si>
  <si>
    <t>陈露</t>
  </si>
  <si>
    <t>2020022322</t>
  </si>
  <si>
    <t>石晓倩</t>
  </si>
  <si>
    <t>2020022424</t>
  </si>
  <si>
    <t>翟佳莉</t>
  </si>
  <si>
    <t>2020022507</t>
  </si>
  <si>
    <t>孟景</t>
  </si>
  <si>
    <t>2020022520</t>
  </si>
  <si>
    <t>王媛媛</t>
  </si>
  <si>
    <t>2020022513</t>
  </si>
  <si>
    <t>C0109_医学检验科检验医师/技师</t>
  </si>
  <si>
    <t>宋碧杰</t>
  </si>
  <si>
    <t>2020021713</t>
  </si>
  <si>
    <t>C0110_护理部临床护理</t>
  </si>
  <si>
    <t>张岩岩</t>
  </si>
  <si>
    <t>2020023621</t>
  </si>
  <si>
    <t>面试成绩经过修正系数计算</t>
  </si>
  <si>
    <t>李梦娜</t>
  </si>
  <si>
    <t>2020023603</t>
  </si>
  <si>
    <t>赵文静</t>
  </si>
  <si>
    <t>2020023509</t>
  </si>
  <si>
    <t>宋文慧</t>
  </si>
  <si>
    <t>2020023511</t>
  </si>
  <si>
    <t>田秀</t>
  </si>
  <si>
    <t>2020023704</t>
  </si>
  <si>
    <t>韩梦</t>
  </si>
  <si>
    <t>2020023624</t>
  </si>
  <si>
    <t>王徐英</t>
  </si>
  <si>
    <t>2020023319</t>
  </si>
  <si>
    <t>马楠</t>
  </si>
  <si>
    <t>2020023306</t>
  </si>
  <si>
    <t>陈念</t>
  </si>
  <si>
    <t>2020023317</t>
  </si>
  <si>
    <t>徐茹</t>
  </si>
  <si>
    <t>2020023517</t>
  </si>
  <si>
    <t>朱青</t>
  </si>
  <si>
    <t>2020023503</t>
  </si>
  <si>
    <t>王珂</t>
  </si>
  <si>
    <t>2020023518</t>
  </si>
  <si>
    <t>朱孟孟</t>
  </si>
  <si>
    <t>2020023308</t>
  </si>
  <si>
    <t>周彩侠</t>
  </si>
  <si>
    <t>2020023402</t>
  </si>
  <si>
    <t>邹玉柯</t>
  </si>
  <si>
    <t>2020023607</t>
  </si>
  <si>
    <t>王利</t>
  </si>
  <si>
    <t>2020023330</t>
  </si>
  <si>
    <t>徐婉婉</t>
  </si>
  <si>
    <t>2020023716</t>
  </si>
  <si>
    <t>高媛媛</t>
  </si>
  <si>
    <t>2020023323</t>
  </si>
  <si>
    <t>彭玲</t>
  </si>
  <si>
    <t>2020023401</t>
  </si>
  <si>
    <t>史俊杰</t>
  </si>
  <si>
    <t>2020023721</t>
  </si>
  <si>
    <t>张翠翠</t>
  </si>
  <si>
    <t>2020023601</t>
  </si>
  <si>
    <t>姚舜禹</t>
  </si>
  <si>
    <t>2020023316</t>
  </si>
  <si>
    <t>王佳慧</t>
  </si>
  <si>
    <t>2020023411</t>
  </si>
  <si>
    <t>王紫薇</t>
  </si>
  <si>
    <t>2020023520</t>
  </si>
  <si>
    <t>雷笑笑</t>
  </si>
  <si>
    <t>2020023713</t>
  </si>
  <si>
    <t>周飞</t>
  </si>
  <si>
    <t>2020023304</t>
  </si>
  <si>
    <t>马超凡</t>
  </si>
  <si>
    <t>2020023422</t>
  </si>
  <si>
    <t>孙姝婷</t>
  </si>
  <si>
    <t>2020023403</t>
  </si>
  <si>
    <t>房芳</t>
  </si>
  <si>
    <t>2020023516</t>
  </si>
  <si>
    <t>尤云俏</t>
  </si>
  <si>
    <t>2020023524</t>
  </si>
  <si>
    <t>韩雪飞</t>
  </si>
  <si>
    <t>2020023427</t>
  </si>
  <si>
    <t>张伟雪</t>
  </si>
  <si>
    <t>2020023409</t>
  </si>
  <si>
    <t>王涛雨</t>
  </si>
  <si>
    <t>2020023219</t>
  </si>
  <si>
    <t>宋晓悦</t>
  </si>
  <si>
    <t>2020023416</t>
  </si>
  <si>
    <t>黄影</t>
  </si>
  <si>
    <t>2020023327</t>
  </si>
  <si>
    <t>冯伟伟</t>
  </si>
  <si>
    <t>2020023329</t>
  </si>
  <si>
    <t>韩兴荣</t>
  </si>
  <si>
    <t>2020023415</t>
  </si>
  <si>
    <t>卞毛毛</t>
  </si>
  <si>
    <t>2020023307</t>
  </si>
  <si>
    <t>周强</t>
  </si>
  <si>
    <t>2020023514</t>
  </si>
  <si>
    <t>马世杰</t>
  </si>
  <si>
    <t>2020023513</t>
  </si>
  <si>
    <t>王敏</t>
  </si>
  <si>
    <t>2020023406</t>
  </si>
  <si>
    <t>宋迪</t>
  </si>
  <si>
    <t>2020023418</t>
  </si>
  <si>
    <t>曹苗苗</t>
  </si>
  <si>
    <t>2020023315</t>
  </si>
  <si>
    <t>齐康敏</t>
  </si>
  <si>
    <t>2020023519</t>
  </si>
  <si>
    <t>曹梦丽</t>
  </si>
  <si>
    <t>2020023604</t>
  </si>
  <si>
    <t>李文宇</t>
  </si>
  <si>
    <t>2020023424</t>
  </si>
  <si>
    <t>孙卫卫</t>
  </si>
  <si>
    <t>2020023714</t>
  </si>
  <si>
    <t>C0111_护理部临床护理</t>
  </si>
  <si>
    <t>朱翠侠</t>
  </si>
  <si>
    <t>2020024313</t>
  </si>
  <si>
    <t>侯晶晶</t>
  </si>
  <si>
    <t>2020023902</t>
  </si>
  <si>
    <t>刘腾腾</t>
  </si>
  <si>
    <t>2020024526</t>
  </si>
  <si>
    <t>纵倩</t>
  </si>
  <si>
    <t>2020023925</t>
  </si>
  <si>
    <t>兰玲玲</t>
  </si>
  <si>
    <t>2020024224</t>
  </si>
  <si>
    <t>陈珊</t>
  </si>
  <si>
    <t>2020024501</t>
  </si>
  <si>
    <t>郭倩</t>
  </si>
  <si>
    <t>2020024217</t>
  </si>
  <si>
    <t>黄燕玲</t>
  </si>
  <si>
    <t>2020024214</t>
  </si>
  <si>
    <t>任昕腾</t>
  </si>
  <si>
    <t>2020024213</t>
  </si>
  <si>
    <t>曹丹丹</t>
  </si>
  <si>
    <t>2020024504</t>
  </si>
  <si>
    <t>潘夏莲</t>
  </si>
  <si>
    <t>2020024512</t>
  </si>
  <si>
    <t>熊曼曼</t>
  </si>
  <si>
    <t>2020024129</t>
  </si>
  <si>
    <t>张琳琳</t>
  </si>
  <si>
    <t>2020024110</t>
  </si>
  <si>
    <t>张开艳</t>
  </si>
  <si>
    <t>2020024619</t>
  </si>
  <si>
    <t>孙丽</t>
  </si>
  <si>
    <t>2020023914</t>
  </si>
  <si>
    <t>经林</t>
  </si>
  <si>
    <t>2020024013</t>
  </si>
  <si>
    <t>陈瑶</t>
  </si>
  <si>
    <t>2020024121</t>
  </si>
  <si>
    <t>陈欣妤</t>
  </si>
  <si>
    <t>2020024302</t>
  </si>
  <si>
    <t>杨淋</t>
  </si>
  <si>
    <t>2020024519</t>
  </si>
  <si>
    <t>庄丹丹</t>
  </si>
  <si>
    <t>2020024521</t>
  </si>
  <si>
    <t>A0101_肾脏内科临床医生</t>
  </si>
  <si>
    <t>—</t>
  </si>
  <si>
    <t>A0102_血液内分泌科临床医生</t>
  </si>
  <si>
    <t>A0105_肿瘤内科临床医生</t>
  </si>
  <si>
    <t>A0107_中医二病区临床医生</t>
  </si>
  <si>
    <t>A0109_外科临床医生</t>
  </si>
  <si>
    <t>A0110_重症医学科临床医生</t>
  </si>
  <si>
    <t>A0111_骨科临床医生</t>
  </si>
  <si>
    <t>B0101_急救中心临床医生</t>
  </si>
  <si>
    <t>B0102_功能检查科超声诊断</t>
  </si>
  <si>
    <t>C0301_针灸推拿学</t>
  </si>
  <si>
    <t>C0302_康复治疗学</t>
  </si>
  <si>
    <t>C0303_医学影像学</t>
  </si>
  <si>
    <t>C0304_口腔医学</t>
  </si>
  <si>
    <t>C0305_医学影像技术</t>
  </si>
  <si>
    <t>C0307_护理学</t>
  </si>
  <si>
    <t>C0308_护理学</t>
  </si>
  <si>
    <t>C0309_临床医学</t>
  </si>
  <si>
    <t>C0311_中医学</t>
  </si>
  <si>
    <t>C0312_中西医临床医学</t>
  </si>
  <si>
    <t>C0313_会计学</t>
  </si>
  <si>
    <t>C0314_公共事业管理</t>
  </si>
  <si>
    <t>A0301_中医学</t>
  </si>
  <si>
    <t>A0302_中西医临床医学</t>
  </si>
  <si>
    <t>A0304_针灸推拿学</t>
  </si>
  <si>
    <t>B0301_护理学</t>
  </si>
  <si>
    <t>C0209_麻醉科、ICU</t>
  </si>
  <si>
    <t>C0210_口腔科</t>
  </si>
  <si>
    <t>程金玲</t>
  </si>
  <si>
    <t>C0211_计算机中心</t>
  </si>
  <si>
    <t>C0213_放射科(医学影像学或临床医学)</t>
  </si>
  <si>
    <t>C0214_放射科(医学影像技术)</t>
  </si>
  <si>
    <t>C0216_中医科</t>
  </si>
  <si>
    <t>C0217_儿保科(康复治疗学)</t>
  </si>
  <si>
    <t>C0219_超  声</t>
  </si>
  <si>
    <t>C0220_产科</t>
  </si>
  <si>
    <t>C0223_人事科</t>
  </si>
  <si>
    <t>C0225_120急救</t>
  </si>
  <si>
    <t>A0201_临床科室</t>
  </si>
  <si>
    <t>随影</t>
  </si>
  <si>
    <t>B0201_120急救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</si>
</sst>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3"/>
  <sheetViews>
    <sheetView tabSelected="1" topLeftCell="A156" workbookViewId="0">
      <selection activeCell="H163" sqref="H163"/>
    </sheetView>
  </sheetViews>
  <sheetFormatPr defaultColWidth="8.66666666666667" defaultRowHeight="13.5" outlineLevelCol="7"/>
  <cols>
    <col min="1" max="1" width="5.75" style="1" customWidth="1"/>
    <col min="2" max="2" width="42.375" style="1" customWidth="1"/>
    <col min="3" max="3" width="8.5" style="1" customWidth="1"/>
    <col min="4" max="4" width="12.25" style="1" customWidth="1"/>
    <col min="5" max="5" width="8.875" style="5" customWidth="1"/>
    <col min="6" max="6" width="8.5" style="5" customWidth="1"/>
    <col min="7" max="7" width="8.875" style="5" customWidth="1"/>
    <col min="8" max="8" width="15" style="1" customWidth="1"/>
    <col min="9" max="16379" width="8.66666666666667" style="1"/>
  </cols>
  <sheetData>
    <row r="1" s="1" customFormat="1" ht="30" customHeight="1" spans="1:8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8" t="s">
        <v>5</v>
      </c>
      <c r="G1" s="8" t="s">
        <v>6</v>
      </c>
      <c r="H1" s="7" t="s">
        <v>7</v>
      </c>
    </row>
    <row r="2" s="1" customFormat="1" ht="18" customHeight="1" spans="1:8">
      <c r="A2" s="6">
        <v>1</v>
      </c>
      <c r="B2" s="6" t="s">
        <v>8</v>
      </c>
      <c r="C2" s="6" t="s">
        <v>9</v>
      </c>
      <c r="D2" s="9" t="s">
        <v>10</v>
      </c>
      <c r="E2" s="10">
        <v>78.2</v>
      </c>
      <c r="F2" s="10">
        <v>78.8</v>
      </c>
      <c r="G2" s="10">
        <f t="shared" ref="G2:G65" si="0">E2*0.6+F2*0.4</f>
        <v>78.44</v>
      </c>
      <c r="H2" s="6"/>
    </row>
    <row r="3" s="1" customFormat="1" ht="18" customHeight="1" spans="1:8">
      <c r="A3" s="6">
        <v>2</v>
      </c>
      <c r="B3" s="6" t="s">
        <v>8</v>
      </c>
      <c r="C3" s="6" t="s">
        <v>11</v>
      </c>
      <c r="D3" s="9" t="s">
        <v>12</v>
      </c>
      <c r="E3" s="10">
        <v>73.8</v>
      </c>
      <c r="F3" s="10">
        <v>82</v>
      </c>
      <c r="G3" s="10">
        <f t="shared" si="0"/>
        <v>77.08</v>
      </c>
      <c r="H3" s="6"/>
    </row>
    <row r="4" s="1" customFormat="1" ht="18" customHeight="1" spans="1:8">
      <c r="A4" s="6">
        <v>3</v>
      </c>
      <c r="B4" s="6" t="s">
        <v>8</v>
      </c>
      <c r="C4" s="6" t="s">
        <v>13</v>
      </c>
      <c r="D4" s="9" t="s">
        <v>14</v>
      </c>
      <c r="E4" s="10">
        <v>72.4</v>
      </c>
      <c r="F4" s="10">
        <v>76.8</v>
      </c>
      <c r="G4" s="10">
        <f t="shared" si="0"/>
        <v>74.16</v>
      </c>
      <c r="H4" s="6"/>
    </row>
    <row r="5" s="1" customFormat="1" ht="18" customHeight="1" spans="1:8">
      <c r="A5" s="6">
        <v>4</v>
      </c>
      <c r="B5" s="6" t="s">
        <v>8</v>
      </c>
      <c r="C5" s="6" t="s">
        <v>15</v>
      </c>
      <c r="D5" s="9" t="s">
        <v>16</v>
      </c>
      <c r="E5" s="10">
        <v>69.4</v>
      </c>
      <c r="F5" s="10">
        <v>80.4</v>
      </c>
      <c r="G5" s="10">
        <f t="shared" si="0"/>
        <v>73.8</v>
      </c>
      <c r="H5" s="6"/>
    </row>
    <row r="6" s="1" customFormat="1" ht="18" customHeight="1" spans="1:8">
      <c r="A6" s="6">
        <v>5</v>
      </c>
      <c r="B6" s="6" t="s">
        <v>8</v>
      </c>
      <c r="C6" s="6" t="s">
        <v>17</v>
      </c>
      <c r="D6" s="9" t="s">
        <v>18</v>
      </c>
      <c r="E6" s="10">
        <v>70.4</v>
      </c>
      <c r="F6" s="10">
        <v>77</v>
      </c>
      <c r="G6" s="10">
        <f t="shared" si="0"/>
        <v>73.04</v>
      </c>
      <c r="H6" s="6"/>
    </row>
    <row r="7" s="1" customFormat="1" ht="18" customHeight="1" spans="1:8">
      <c r="A7" s="6">
        <v>6</v>
      </c>
      <c r="B7" s="6" t="s">
        <v>8</v>
      </c>
      <c r="C7" s="6" t="s">
        <v>19</v>
      </c>
      <c r="D7" s="9" t="s">
        <v>20</v>
      </c>
      <c r="E7" s="10">
        <v>71.2</v>
      </c>
      <c r="F7" s="10">
        <v>74.8</v>
      </c>
      <c r="G7" s="10">
        <f t="shared" si="0"/>
        <v>72.64</v>
      </c>
      <c r="H7" s="6"/>
    </row>
    <row r="8" s="1" customFormat="1" ht="18" customHeight="1" spans="1:8">
      <c r="A8" s="6">
        <v>7</v>
      </c>
      <c r="B8" s="6" t="s">
        <v>8</v>
      </c>
      <c r="C8" s="6" t="s">
        <v>21</v>
      </c>
      <c r="D8" s="9" t="s">
        <v>22</v>
      </c>
      <c r="E8" s="10">
        <v>68.4</v>
      </c>
      <c r="F8" s="10">
        <v>76.2</v>
      </c>
      <c r="G8" s="10">
        <f t="shared" si="0"/>
        <v>71.52</v>
      </c>
      <c r="H8" s="6"/>
    </row>
    <row r="9" s="1" customFormat="1" ht="18" customHeight="1" spans="1:8">
      <c r="A9" s="6">
        <v>8</v>
      </c>
      <c r="B9" s="6" t="s">
        <v>8</v>
      </c>
      <c r="C9" s="6" t="s">
        <v>23</v>
      </c>
      <c r="D9" s="9" t="s">
        <v>24</v>
      </c>
      <c r="E9" s="10">
        <v>66.4</v>
      </c>
      <c r="F9" s="10">
        <v>79</v>
      </c>
      <c r="G9" s="10">
        <f t="shared" si="0"/>
        <v>71.44</v>
      </c>
      <c r="H9" s="6"/>
    </row>
    <row r="10" s="1" customFormat="1" ht="18" customHeight="1" spans="1:8">
      <c r="A10" s="6">
        <v>9</v>
      </c>
      <c r="B10" s="6" t="s">
        <v>8</v>
      </c>
      <c r="C10" s="6" t="s">
        <v>25</v>
      </c>
      <c r="D10" s="9" t="s">
        <v>26</v>
      </c>
      <c r="E10" s="10">
        <v>66.2</v>
      </c>
      <c r="F10" s="10">
        <v>77</v>
      </c>
      <c r="G10" s="10">
        <f t="shared" si="0"/>
        <v>70.52</v>
      </c>
      <c r="H10" s="6"/>
    </row>
    <row r="11" s="1" customFormat="1" ht="18" customHeight="1" spans="1:8">
      <c r="A11" s="6">
        <v>10</v>
      </c>
      <c r="B11" s="6" t="s">
        <v>8</v>
      </c>
      <c r="C11" s="6" t="s">
        <v>27</v>
      </c>
      <c r="D11" s="9" t="s">
        <v>28</v>
      </c>
      <c r="E11" s="10">
        <v>65.4</v>
      </c>
      <c r="F11" s="10">
        <v>77</v>
      </c>
      <c r="G11" s="10">
        <f t="shared" si="0"/>
        <v>70.04</v>
      </c>
      <c r="H11" s="6"/>
    </row>
    <row r="12" s="1" customFormat="1" ht="18" customHeight="1" spans="1:8">
      <c r="A12" s="6">
        <v>11</v>
      </c>
      <c r="B12" s="6" t="s">
        <v>8</v>
      </c>
      <c r="C12" s="6" t="s">
        <v>29</v>
      </c>
      <c r="D12" s="9" t="s">
        <v>30</v>
      </c>
      <c r="E12" s="10">
        <v>68.4</v>
      </c>
      <c r="F12" s="10">
        <v>71.2</v>
      </c>
      <c r="G12" s="10">
        <f t="shared" si="0"/>
        <v>69.52</v>
      </c>
      <c r="H12" s="6"/>
    </row>
    <row r="13" s="1" customFormat="1" ht="18" customHeight="1" spans="1:8">
      <c r="A13" s="6">
        <v>12</v>
      </c>
      <c r="B13" s="6" t="s">
        <v>8</v>
      </c>
      <c r="C13" s="6" t="s">
        <v>31</v>
      </c>
      <c r="D13" s="9" t="s">
        <v>32</v>
      </c>
      <c r="E13" s="10">
        <v>67.4</v>
      </c>
      <c r="F13" s="10">
        <v>71.8</v>
      </c>
      <c r="G13" s="10">
        <f t="shared" si="0"/>
        <v>69.16</v>
      </c>
      <c r="H13" s="6"/>
    </row>
    <row r="14" s="1" customFormat="1" ht="18" customHeight="1" spans="1:8">
      <c r="A14" s="6">
        <v>13</v>
      </c>
      <c r="B14" s="6" t="s">
        <v>8</v>
      </c>
      <c r="C14" s="6" t="s">
        <v>33</v>
      </c>
      <c r="D14" s="9" t="s">
        <v>34</v>
      </c>
      <c r="E14" s="10">
        <v>63.4</v>
      </c>
      <c r="F14" s="10">
        <v>77.4</v>
      </c>
      <c r="G14" s="10">
        <f t="shared" si="0"/>
        <v>69</v>
      </c>
      <c r="H14" s="6"/>
    </row>
    <row r="15" s="1" customFormat="1" ht="18" customHeight="1" spans="1:8">
      <c r="A15" s="6">
        <v>14</v>
      </c>
      <c r="B15" s="6" t="s">
        <v>8</v>
      </c>
      <c r="C15" s="6" t="s">
        <v>35</v>
      </c>
      <c r="D15" s="9" t="s">
        <v>36</v>
      </c>
      <c r="E15" s="10">
        <v>65.2</v>
      </c>
      <c r="F15" s="10">
        <v>72.4</v>
      </c>
      <c r="G15" s="10">
        <f t="shared" si="0"/>
        <v>68.08</v>
      </c>
      <c r="H15" s="6"/>
    </row>
    <row r="16" s="1" customFormat="1" ht="18" customHeight="1" spans="1:8">
      <c r="A16" s="6">
        <v>15</v>
      </c>
      <c r="B16" s="6" t="s">
        <v>8</v>
      </c>
      <c r="C16" s="6" t="s">
        <v>37</v>
      </c>
      <c r="D16" s="9" t="s">
        <v>38</v>
      </c>
      <c r="E16" s="10">
        <v>62</v>
      </c>
      <c r="F16" s="10">
        <v>75.8</v>
      </c>
      <c r="G16" s="10">
        <f t="shared" si="0"/>
        <v>67.52</v>
      </c>
      <c r="H16" s="6"/>
    </row>
    <row r="17" s="1" customFormat="1" ht="18" customHeight="1" spans="1:8">
      <c r="A17" s="6">
        <v>16</v>
      </c>
      <c r="B17" s="6" t="s">
        <v>8</v>
      </c>
      <c r="C17" s="6" t="s">
        <v>39</v>
      </c>
      <c r="D17" s="9" t="s">
        <v>40</v>
      </c>
      <c r="E17" s="10">
        <v>64.2</v>
      </c>
      <c r="F17" s="10">
        <v>72.2</v>
      </c>
      <c r="G17" s="10">
        <f t="shared" si="0"/>
        <v>67.4</v>
      </c>
      <c r="H17" s="6"/>
    </row>
    <row r="18" s="1" customFormat="1" ht="18" customHeight="1" spans="1:8">
      <c r="A18" s="6">
        <v>17</v>
      </c>
      <c r="B18" s="6" t="s">
        <v>8</v>
      </c>
      <c r="C18" s="6" t="s">
        <v>41</v>
      </c>
      <c r="D18" s="9" t="s">
        <v>42</v>
      </c>
      <c r="E18" s="10">
        <v>61.2</v>
      </c>
      <c r="F18" s="10">
        <v>76.2</v>
      </c>
      <c r="G18" s="10">
        <f t="shared" si="0"/>
        <v>67.2</v>
      </c>
      <c r="H18" s="6"/>
    </row>
    <row r="19" s="1" customFormat="1" ht="18" customHeight="1" spans="1:8">
      <c r="A19" s="6">
        <v>18</v>
      </c>
      <c r="B19" s="6" t="s">
        <v>8</v>
      </c>
      <c r="C19" s="6" t="s">
        <v>43</v>
      </c>
      <c r="D19" s="9" t="s">
        <v>44</v>
      </c>
      <c r="E19" s="10">
        <v>58.4</v>
      </c>
      <c r="F19" s="10">
        <v>78.8</v>
      </c>
      <c r="G19" s="10">
        <f t="shared" si="0"/>
        <v>66.56</v>
      </c>
      <c r="H19" s="6"/>
    </row>
    <row r="20" s="1" customFormat="1" ht="18" customHeight="1" spans="1:8">
      <c r="A20" s="6">
        <v>19</v>
      </c>
      <c r="B20" s="6" t="s">
        <v>8</v>
      </c>
      <c r="C20" s="6" t="s">
        <v>45</v>
      </c>
      <c r="D20" s="9" t="s">
        <v>46</v>
      </c>
      <c r="E20" s="10">
        <v>62.2</v>
      </c>
      <c r="F20" s="10">
        <v>71.2</v>
      </c>
      <c r="G20" s="10">
        <f t="shared" si="0"/>
        <v>65.8</v>
      </c>
      <c r="H20" s="6"/>
    </row>
    <row r="21" s="1" customFormat="1" ht="18" customHeight="1" spans="1:8">
      <c r="A21" s="6">
        <v>20</v>
      </c>
      <c r="B21" s="6" t="s">
        <v>8</v>
      </c>
      <c r="C21" s="6" t="s">
        <v>47</v>
      </c>
      <c r="D21" s="9" t="s">
        <v>48</v>
      </c>
      <c r="E21" s="10">
        <v>58.2</v>
      </c>
      <c r="F21" s="10">
        <v>75.6</v>
      </c>
      <c r="G21" s="10">
        <f t="shared" si="0"/>
        <v>65.16</v>
      </c>
      <c r="H21" s="6"/>
    </row>
    <row r="22" s="1" customFormat="1" ht="18" customHeight="1" spans="1:8">
      <c r="A22" s="6">
        <v>21</v>
      </c>
      <c r="B22" s="6" t="s">
        <v>8</v>
      </c>
      <c r="C22" s="6" t="s">
        <v>49</v>
      </c>
      <c r="D22" s="9" t="s">
        <v>50</v>
      </c>
      <c r="E22" s="10">
        <v>59.4</v>
      </c>
      <c r="F22" s="10">
        <v>73.2</v>
      </c>
      <c r="G22" s="10">
        <f t="shared" si="0"/>
        <v>64.92</v>
      </c>
      <c r="H22" s="6"/>
    </row>
    <row r="23" s="1" customFormat="1" ht="18" customHeight="1" spans="1:8">
      <c r="A23" s="6">
        <v>22</v>
      </c>
      <c r="B23" s="6" t="s">
        <v>8</v>
      </c>
      <c r="C23" s="6" t="s">
        <v>51</v>
      </c>
      <c r="D23" s="9" t="s">
        <v>52</v>
      </c>
      <c r="E23" s="10">
        <v>70.6</v>
      </c>
      <c r="F23" s="10">
        <v>0</v>
      </c>
      <c r="G23" s="10">
        <f t="shared" si="0"/>
        <v>42.36</v>
      </c>
      <c r="H23" s="6" t="s">
        <v>53</v>
      </c>
    </row>
    <row r="24" s="1" customFormat="1" ht="18" customHeight="1" spans="1:8">
      <c r="A24" s="6">
        <v>23</v>
      </c>
      <c r="B24" s="6" t="s">
        <v>8</v>
      </c>
      <c r="C24" s="6" t="s">
        <v>54</v>
      </c>
      <c r="D24" s="9" t="s">
        <v>55</v>
      </c>
      <c r="E24" s="10">
        <v>65.4</v>
      </c>
      <c r="F24" s="10">
        <v>0</v>
      </c>
      <c r="G24" s="10">
        <f t="shared" si="0"/>
        <v>39.24</v>
      </c>
      <c r="H24" s="6" t="s">
        <v>53</v>
      </c>
    </row>
    <row r="25" s="1" customFormat="1" ht="18" customHeight="1" spans="1:8">
      <c r="A25" s="6">
        <v>24</v>
      </c>
      <c r="B25" s="6" t="s">
        <v>8</v>
      </c>
      <c r="C25" s="6" t="s">
        <v>56</v>
      </c>
      <c r="D25" s="9" t="s">
        <v>57</v>
      </c>
      <c r="E25" s="10">
        <v>65.4</v>
      </c>
      <c r="F25" s="10">
        <v>0</v>
      </c>
      <c r="G25" s="10">
        <f t="shared" si="0"/>
        <v>39.24</v>
      </c>
      <c r="H25" s="6" t="s">
        <v>53</v>
      </c>
    </row>
    <row r="26" s="1" customFormat="1" ht="18" customHeight="1" spans="1:8">
      <c r="A26" s="6">
        <v>25</v>
      </c>
      <c r="B26" s="6" t="s">
        <v>8</v>
      </c>
      <c r="C26" s="6" t="s">
        <v>58</v>
      </c>
      <c r="D26" s="9" t="s">
        <v>59</v>
      </c>
      <c r="E26" s="10">
        <v>64.4</v>
      </c>
      <c r="F26" s="10">
        <v>0</v>
      </c>
      <c r="G26" s="10">
        <f t="shared" si="0"/>
        <v>38.64</v>
      </c>
      <c r="H26" s="6" t="s">
        <v>53</v>
      </c>
    </row>
    <row r="27" s="1" customFormat="1" ht="18" customHeight="1" spans="1:8">
      <c r="A27" s="6">
        <v>26</v>
      </c>
      <c r="B27" s="6" t="s">
        <v>8</v>
      </c>
      <c r="C27" s="6" t="s">
        <v>60</v>
      </c>
      <c r="D27" s="9" t="s">
        <v>61</v>
      </c>
      <c r="E27" s="10">
        <v>64.2</v>
      </c>
      <c r="F27" s="10">
        <v>0</v>
      </c>
      <c r="G27" s="10">
        <f t="shared" si="0"/>
        <v>38.52</v>
      </c>
      <c r="H27" s="6" t="s">
        <v>53</v>
      </c>
    </row>
    <row r="28" s="1" customFormat="1" ht="18" customHeight="1" spans="1:8">
      <c r="A28" s="6">
        <v>27</v>
      </c>
      <c r="B28" s="6" t="s">
        <v>8</v>
      </c>
      <c r="C28" s="6" t="s">
        <v>62</v>
      </c>
      <c r="D28" s="9" t="s">
        <v>63</v>
      </c>
      <c r="E28" s="10">
        <v>63.2</v>
      </c>
      <c r="F28" s="10">
        <v>0</v>
      </c>
      <c r="G28" s="10">
        <f t="shared" si="0"/>
        <v>37.92</v>
      </c>
      <c r="H28" s="6" t="s">
        <v>53</v>
      </c>
    </row>
    <row r="29" s="1" customFormat="1" ht="18" customHeight="1" spans="1:8">
      <c r="A29" s="6">
        <v>28</v>
      </c>
      <c r="B29" s="6" t="s">
        <v>8</v>
      </c>
      <c r="C29" s="6" t="s">
        <v>64</v>
      </c>
      <c r="D29" s="9" t="s">
        <v>65</v>
      </c>
      <c r="E29" s="10">
        <v>61.2</v>
      </c>
      <c r="F29" s="10">
        <v>0</v>
      </c>
      <c r="G29" s="10">
        <f t="shared" si="0"/>
        <v>36.72</v>
      </c>
      <c r="H29" s="6" t="s">
        <v>53</v>
      </c>
    </row>
    <row r="30" s="1" customFormat="1" ht="18" customHeight="1" spans="1:8">
      <c r="A30" s="6">
        <v>29</v>
      </c>
      <c r="B30" s="6" t="s">
        <v>8</v>
      </c>
      <c r="C30" s="6" t="s">
        <v>66</v>
      </c>
      <c r="D30" s="9" t="s">
        <v>67</v>
      </c>
      <c r="E30" s="10">
        <v>60.6</v>
      </c>
      <c r="F30" s="10">
        <v>0</v>
      </c>
      <c r="G30" s="10">
        <f t="shared" si="0"/>
        <v>36.36</v>
      </c>
      <c r="H30" s="6" t="s">
        <v>53</v>
      </c>
    </row>
    <row r="31" s="1" customFormat="1" ht="18" customHeight="1" spans="1:8">
      <c r="A31" s="6">
        <v>30</v>
      </c>
      <c r="B31" s="6" t="s">
        <v>8</v>
      </c>
      <c r="C31" s="6" t="s">
        <v>68</v>
      </c>
      <c r="D31" s="9" t="s">
        <v>69</v>
      </c>
      <c r="E31" s="10">
        <v>59.4</v>
      </c>
      <c r="F31" s="10">
        <v>0</v>
      </c>
      <c r="G31" s="10">
        <f t="shared" si="0"/>
        <v>35.64</v>
      </c>
      <c r="H31" s="6" t="s">
        <v>53</v>
      </c>
    </row>
    <row r="32" s="1" customFormat="1" ht="18" customHeight="1" spans="1:8">
      <c r="A32" s="6">
        <v>31</v>
      </c>
      <c r="B32" s="6" t="s">
        <v>8</v>
      </c>
      <c r="C32" s="6" t="s">
        <v>70</v>
      </c>
      <c r="D32" s="9" t="s">
        <v>71</v>
      </c>
      <c r="E32" s="10">
        <v>59</v>
      </c>
      <c r="F32" s="10">
        <v>0</v>
      </c>
      <c r="G32" s="10">
        <f t="shared" si="0"/>
        <v>35.4</v>
      </c>
      <c r="H32" s="6" t="s">
        <v>53</v>
      </c>
    </row>
    <row r="33" s="1" customFormat="1" ht="18" customHeight="1" spans="1:8">
      <c r="A33" s="6">
        <v>32</v>
      </c>
      <c r="B33" s="6" t="s">
        <v>72</v>
      </c>
      <c r="C33" s="6" t="s">
        <v>73</v>
      </c>
      <c r="D33" s="9" t="s">
        <v>74</v>
      </c>
      <c r="E33" s="10">
        <v>78.4</v>
      </c>
      <c r="F33" s="10">
        <v>81.1</v>
      </c>
      <c r="G33" s="10">
        <f t="shared" si="0"/>
        <v>79.48</v>
      </c>
      <c r="H33" s="6"/>
    </row>
    <row r="34" s="1" customFormat="1" ht="18" customHeight="1" spans="1:8">
      <c r="A34" s="6">
        <v>33</v>
      </c>
      <c r="B34" s="6" t="s">
        <v>75</v>
      </c>
      <c r="C34" s="6" t="s">
        <v>76</v>
      </c>
      <c r="D34" s="9" t="s">
        <v>77</v>
      </c>
      <c r="E34" s="10">
        <v>84</v>
      </c>
      <c r="F34" s="10">
        <v>77.1</v>
      </c>
      <c r="G34" s="10">
        <f t="shared" si="0"/>
        <v>81.24</v>
      </c>
      <c r="H34" s="6"/>
    </row>
    <row r="35" s="1" customFormat="1" ht="18" customHeight="1" spans="1:8">
      <c r="A35" s="6">
        <v>34</v>
      </c>
      <c r="B35" s="6" t="s">
        <v>75</v>
      </c>
      <c r="C35" s="6" t="s">
        <v>78</v>
      </c>
      <c r="D35" s="9" t="s">
        <v>79</v>
      </c>
      <c r="E35" s="10">
        <v>82.8</v>
      </c>
      <c r="F35" s="10">
        <v>74.6</v>
      </c>
      <c r="G35" s="10">
        <f t="shared" si="0"/>
        <v>79.52</v>
      </c>
      <c r="H35" s="6"/>
    </row>
    <row r="36" s="1" customFormat="1" ht="18" customHeight="1" spans="1:8">
      <c r="A36" s="6">
        <v>35</v>
      </c>
      <c r="B36" s="6" t="s">
        <v>80</v>
      </c>
      <c r="C36" s="6" t="s">
        <v>81</v>
      </c>
      <c r="D36" s="9" t="s">
        <v>82</v>
      </c>
      <c r="E36" s="10">
        <v>74.4</v>
      </c>
      <c r="F36" s="10">
        <v>75.6</v>
      </c>
      <c r="G36" s="10">
        <f t="shared" si="0"/>
        <v>74.88</v>
      </c>
      <c r="H36" s="6"/>
    </row>
    <row r="37" s="1" customFormat="1" ht="18" customHeight="1" spans="1:8">
      <c r="A37" s="6">
        <v>36</v>
      </c>
      <c r="B37" s="6" t="s">
        <v>80</v>
      </c>
      <c r="C37" s="6" t="s">
        <v>83</v>
      </c>
      <c r="D37" s="9" t="s">
        <v>84</v>
      </c>
      <c r="E37" s="10">
        <v>72.4</v>
      </c>
      <c r="F37" s="10">
        <v>77.6</v>
      </c>
      <c r="G37" s="10">
        <f t="shared" si="0"/>
        <v>74.48</v>
      </c>
      <c r="H37" s="6"/>
    </row>
    <row r="38" s="1" customFormat="1" ht="18" customHeight="1" spans="1:8">
      <c r="A38" s="6">
        <v>37</v>
      </c>
      <c r="B38" s="6" t="s">
        <v>80</v>
      </c>
      <c r="C38" s="6" t="s">
        <v>85</v>
      </c>
      <c r="D38" s="9" t="s">
        <v>86</v>
      </c>
      <c r="E38" s="10">
        <v>71.6</v>
      </c>
      <c r="F38" s="10">
        <v>77.8</v>
      </c>
      <c r="G38" s="10">
        <f t="shared" si="0"/>
        <v>74.08</v>
      </c>
      <c r="H38" s="6"/>
    </row>
    <row r="39" s="1" customFormat="1" ht="18" customHeight="1" spans="1:8">
      <c r="A39" s="6">
        <v>38</v>
      </c>
      <c r="B39" s="6" t="s">
        <v>80</v>
      </c>
      <c r="C39" s="6" t="s">
        <v>87</v>
      </c>
      <c r="D39" s="9" t="s">
        <v>88</v>
      </c>
      <c r="E39" s="10">
        <v>74.4</v>
      </c>
      <c r="F39" s="10">
        <v>72.2</v>
      </c>
      <c r="G39" s="10">
        <f t="shared" si="0"/>
        <v>73.52</v>
      </c>
      <c r="H39" s="6"/>
    </row>
    <row r="40" s="1" customFormat="1" ht="18" customHeight="1" spans="1:8">
      <c r="A40" s="6">
        <v>39</v>
      </c>
      <c r="B40" s="6" t="s">
        <v>80</v>
      </c>
      <c r="C40" s="6" t="s">
        <v>89</v>
      </c>
      <c r="D40" s="9" t="s">
        <v>90</v>
      </c>
      <c r="E40" s="10">
        <v>72.4</v>
      </c>
      <c r="F40" s="10">
        <v>75</v>
      </c>
      <c r="G40" s="10">
        <f t="shared" si="0"/>
        <v>73.44</v>
      </c>
      <c r="H40" s="6"/>
    </row>
    <row r="41" s="1" customFormat="1" ht="18" customHeight="1" spans="1:8">
      <c r="A41" s="6">
        <v>40</v>
      </c>
      <c r="B41" s="6" t="s">
        <v>80</v>
      </c>
      <c r="C41" s="6" t="s">
        <v>91</v>
      </c>
      <c r="D41" s="9" t="s">
        <v>92</v>
      </c>
      <c r="E41" s="10">
        <v>72.6</v>
      </c>
      <c r="F41" s="10">
        <v>69.8</v>
      </c>
      <c r="G41" s="10">
        <f t="shared" si="0"/>
        <v>71.48</v>
      </c>
      <c r="H41" s="6"/>
    </row>
    <row r="42" s="1" customFormat="1" ht="18" customHeight="1" spans="1:8">
      <c r="A42" s="6">
        <v>41</v>
      </c>
      <c r="B42" s="6" t="s">
        <v>80</v>
      </c>
      <c r="C42" s="6" t="s">
        <v>93</v>
      </c>
      <c r="D42" s="9" t="s">
        <v>94</v>
      </c>
      <c r="E42" s="10">
        <v>70.4</v>
      </c>
      <c r="F42" s="10">
        <v>72.4</v>
      </c>
      <c r="G42" s="10">
        <f t="shared" si="0"/>
        <v>71.2</v>
      </c>
      <c r="H42" s="6"/>
    </row>
    <row r="43" s="1" customFormat="1" ht="18" customHeight="1" spans="1:8">
      <c r="A43" s="6">
        <v>42</v>
      </c>
      <c r="B43" s="6" t="s">
        <v>80</v>
      </c>
      <c r="C43" s="6" t="s">
        <v>95</v>
      </c>
      <c r="D43" s="9" t="s">
        <v>96</v>
      </c>
      <c r="E43" s="10">
        <v>67.6</v>
      </c>
      <c r="F43" s="10">
        <v>71.9</v>
      </c>
      <c r="G43" s="10">
        <f t="shared" si="0"/>
        <v>69.32</v>
      </c>
      <c r="H43" s="6"/>
    </row>
    <row r="44" s="1" customFormat="1" ht="18" customHeight="1" spans="1:8">
      <c r="A44" s="6">
        <v>43</v>
      </c>
      <c r="B44" s="6" t="s">
        <v>80</v>
      </c>
      <c r="C44" s="6" t="s">
        <v>97</v>
      </c>
      <c r="D44" s="9" t="s">
        <v>98</v>
      </c>
      <c r="E44" s="10">
        <v>66.6</v>
      </c>
      <c r="F44" s="10">
        <v>73.3</v>
      </c>
      <c r="G44" s="10">
        <f t="shared" si="0"/>
        <v>69.28</v>
      </c>
      <c r="H44" s="6"/>
    </row>
    <row r="45" s="1" customFormat="1" ht="18" customHeight="1" spans="1:8">
      <c r="A45" s="6">
        <v>44</v>
      </c>
      <c r="B45" s="6" t="s">
        <v>80</v>
      </c>
      <c r="C45" s="6" t="s">
        <v>99</v>
      </c>
      <c r="D45" s="9" t="s">
        <v>100</v>
      </c>
      <c r="E45" s="10">
        <v>65.4</v>
      </c>
      <c r="F45" s="10">
        <v>71.3</v>
      </c>
      <c r="G45" s="10">
        <f t="shared" si="0"/>
        <v>67.76</v>
      </c>
      <c r="H45" s="6"/>
    </row>
    <row r="46" s="1" customFormat="1" ht="18" customHeight="1" spans="1:8">
      <c r="A46" s="6">
        <v>45</v>
      </c>
      <c r="B46" s="6" t="s">
        <v>80</v>
      </c>
      <c r="C46" s="6" t="s">
        <v>101</v>
      </c>
      <c r="D46" s="9" t="s">
        <v>102</v>
      </c>
      <c r="E46" s="10">
        <v>77.2</v>
      </c>
      <c r="F46" s="10">
        <v>0</v>
      </c>
      <c r="G46" s="10">
        <f t="shared" si="0"/>
        <v>46.32</v>
      </c>
      <c r="H46" s="6" t="s">
        <v>53</v>
      </c>
    </row>
    <row r="47" s="1" customFormat="1" ht="18" customHeight="1" spans="1:8">
      <c r="A47" s="6">
        <v>46</v>
      </c>
      <c r="B47" s="6" t="s">
        <v>80</v>
      </c>
      <c r="C47" s="6" t="s">
        <v>103</v>
      </c>
      <c r="D47" s="9" t="s">
        <v>104</v>
      </c>
      <c r="E47" s="10">
        <v>73.2</v>
      </c>
      <c r="F47" s="10">
        <v>0</v>
      </c>
      <c r="G47" s="10">
        <f t="shared" si="0"/>
        <v>43.92</v>
      </c>
      <c r="H47" s="6" t="s">
        <v>53</v>
      </c>
    </row>
    <row r="48" s="1" customFormat="1" ht="18" customHeight="1" spans="1:8">
      <c r="A48" s="6">
        <v>47</v>
      </c>
      <c r="B48" s="6" t="s">
        <v>105</v>
      </c>
      <c r="C48" s="6" t="s">
        <v>106</v>
      </c>
      <c r="D48" s="9" t="s">
        <v>107</v>
      </c>
      <c r="E48" s="10">
        <v>72.4</v>
      </c>
      <c r="F48" s="10">
        <v>79.9</v>
      </c>
      <c r="G48" s="10">
        <f t="shared" si="0"/>
        <v>75.4</v>
      </c>
      <c r="H48" s="6"/>
    </row>
    <row r="49" s="1" customFormat="1" ht="18" customHeight="1" spans="1:8">
      <c r="A49" s="6">
        <v>48</v>
      </c>
      <c r="B49" s="6" t="s">
        <v>105</v>
      </c>
      <c r="C49" s="6" t="s">
        <v>108</v>
      </c>
      <c r="D49" s="9" t="s">
        <v>109</v>
      </c>
      <c r="E49" s="10">
        <v>71.6</v>
      </c>
      <c r="F49" s="10">
        <v>0</v>
      </c>
      <c r="G49" s="10">
        <f t="shared" si="0"/>
        <v>42.96</v>
      </c>
      <c r="H49" s="6" t="s">
        <v>53</v>
      </c>
    </row>
    <row r="50" s="1" customFormat="1" ht="18" customHeight="1" spans="1:8">
      <c r="A50" s="6">
        <v>49</v>
      </c>
      <c r="B50" s="6" t="s">
        <v>110</v>
      </c>
      <c r="C50" s="6" t="s">
        <v>111</v>
      </c>
      <c r="D50" s="9" t="s">
        <v>112</v>
      </c>
      <c r="E50" s="10">
        <v>79.6</v>
      </c>
      <c r="F50" s="10">
        <v>80</v>
      </c>
      <c r="G50" s="10">
        <f t="shared" si="0"/>
        <v>79.76</v>
      </c>
      <c r="H50" s="6"/>
    </row>
    <row r="51" s="1" customFormat="1" ht="18" customHeight="1" spans="1:8">
      <c r="A51" s="6">
        <v>50</v>
      </c>
      <c r="B51" s="6" t="s">
        <v>110</v>
      </c>
      <c r="C51" s="6" t="s">
        <v>113</v>
      </c>
      <c r="D51" s="9" t="s">
        <v>114</v>
      </c>
      <c r="E51" s="10">
        <v>83.4</v>
      </c>
      <c r="F51" s="10">
        <v>70</v>
      </c>
      <c r="G51" s="10">
        <f t="shared" si="0"/>
        <v>78.04</v>
      </c>
      <c r="H51" s="6"/>
    </row>
    <row r="52" s="1" customFormat="1" ht="18" customHeight="1" spans="1:8">
      <c r="A52" s="6">
        <v>51</v>
      </c>
      <c r="B52" s="6" t="s">
        <v>110</v>
      </c>
      <c r="C52" s="6" t="s">
        <v>115</v>
      </c>
      <c r="D52" s="9" t="s">
        <v>116</v>
      </c>
      <c r="E52" s="10">
        <v>76.8</v>
      </c>
      <c r="F52" s="10">
        <v>77.1</v>
      </c>
      <c r="G52" s="10">
        <f t="shared" si="0"/>
        <v>76.92</v>
      </c>
      <c r="H52" s="6"/>
    </row>
    <row r="53" s="1" customFormat="1" ht="18" customHeight="1" spans="1:8">
      <c r="A53" s="6">
        <v>52</v>
      </c>
      <c r="B53" s="6" t="s">
        <v>110</v>
      </c>
      <c r="C53" s="6" t="s">
        <v>117</v>
      </c>
      <c r="D53" s="9" t="s">
        <v>118</v>
      </c>
      <c r="E53" s="10">
        <v>77.8</v>
      </c>
      <c r="F53" s="10">
        <v>75.2</v>
      </c>
      <c r="G53" s="10">
        <f t="shared" si="0"/>
        <v>76.76</v>
      </c>
      <c r="H53" s="6"/>
    </row>
    <row r="54" s="1" customFormat="1" ht="18" customHeight="1" spans="1:8">
      <c r="A54" s="6">
        <v>53</v>
      </c>
      <c r="B54" s="6" t="s">
        <v>110</v>
      </c>
      <c r="C54" s="6" t="s">
        <v>119</v>
      </c>
      <c r="D54" s="9" t="s">
        <v>120</v>
      </c>
      <c r="E54" s="10">
        <v>80.8</v>
      </c>
      <c r="F54" s="10">
        <v>68.6</v>
      </c>
      <c r="G54" s="10">
        <f t="shared" si="0"/>
        <v>75.92</v>
      </c>
      <c r="H54" s="6"/>
    </row>
    <row r="55" s="1" customFormat="1" ht="18" customHeight="1" spans="1:8">
      <c r="A55" s="6">
        <v>54</v>
      </c>
      <c r="B55" s="6" t="s">
        <v>110</v>
      </c>
      <c r="C55" s="6" t="s">
        <v>121</v>
      </c>
      <c r="D55" s="9" t="s">
        <v>122</v>
      </c>
      <c r="E55" s="10">
        <v>75.6</v>
      </c>
      <c r="F55" s="10">
        <v>76.1</v>
      </c>
      <c r="G55" s="10">
        <f t="shared" si="0"/>
        <v>75.8</v>
      </c>
      <c r="H55" s="6"/>
    </row>
    <row r="56" s="1" customFormat="1" ht="18" customHeight="1" spans="1:8">
      <c r="A56" s="6">
        <v>55</v>
      </c>
      <c r="B56" s="6" t="s">
        <v>110</v>
      </c>
      <c r="C56" s="6" t="s">
        <v>123</v>
      </c>
      <c r="D56" s="9" t="s">
        <v>124</v>
      </c>
      <c r="E56" s="10">
        <v>75.6</v>
      </c>
      <c r="F56" s="10">
        <v>73.4</v>
      </c>
      <c r="G56" s="10">
        <f t="shared" si="0"/>
        <v>74.72</v>
      </c>
      <c r="H56" s="6"/>
    </row>
    <row r="57" s="1" customFormat="1" ht="18" customHeight="1" spans="1:8">
      <c r="A57" s="6">
        <v>56</v>
      </c>
      <c r="B57" s="6" t="s">
        <v>110</v>
      </c>
      <c r="C57" s="6" t="s">
        <v>125</v>
      </c>
      <c r="D57" s="9" t="s">
        <v>126</v>
      </c>
      <c r="E57" s="10">
        <v>73.8</v>
      </c>
      <c r="F57" s="10">
        <v>72.8</v>
      </c>
      <c r="G57" s="10">
        <f t="shared" si="0"/>
        <v>73.4</v>
      </c>
      <c r="H57" s="6"/>
    </row>
    <row r="58" s="1" customFormat="1" ht="18" customHeight="1" spans="1:8">
      <c r="A58" s="6">
        <v>57</v>
      </c>
      <c r="B58" s="6" t="s">
        <v>110</v>
      </c>
      <c r="C58" s="6" t="s">
        <v>127</v>
      </c>
      <c r="D58" s="9" t="s">
        <v>128</v>
      </c>
      <c r="E58" s="10">
        <v>73.8</v>
      </c>
      <c r="F58" s="10">
        <v>71.8</v>
      </c>
      <c r="G58" s="10">
        <f t="shared" si="0"/>
        <v>73</v>
      </c>
      <c r="H58" s="6"/>
    </row>
    <row r="59" s="1" customFormat="1" ht="18" customHeight="1" spans="1:8">
      <c r="A59" s="6">
        <v>58</v>
      </c>
      <c r="B59" s="6" t="s">
        <v>110</v>
      </c>
      <c r="C59" s="6" t="s">
        <v>129</v>
      </c>
      <c r="D59" s="9" t="s">
        <v>130</v>
      </c>
      <c r="E59" s="10">
        <v>69.2</v>
      </c>
      <c r="F59" s="10">
        <v>69.2</v>
      </c>
      <c r="G59" s="10">
        <f t="shared" si="0"/>
        <v>69.2</v>
      </c>
      <c r="H59" s="6"/>
    </row>
    <row r="60" s="1" customFormat="1" ht="18" customHeight="1" spans="1:8">
      <c r="A60" s="6">
        <v>59</v>
      </c>
      <c r="B60" s="6" t="s">
        <v>110</v>
      </c>
      <c r="C60" s="6" t="s">
        <v>131</v>
      </c>
      <c r="D60" s="9" t="s">
        <v>132</v>
      </c>
      <c r="E60" s="10">
        <v>70.8</v>
      </c>
      <c r="F60" s="10">
        <v>0</v>
      </c>
      <c r="G60" s="10">
        <f t="shared" si="0"/>
        <v>42.48</v>
      </c>
      <c r="H60" s="6" t="s">
        <v>53</v>
      </c>
    </row>
    <row r="61" s="1" customFormat="1" ht="18" customHeight="1" spans="1:8">
      <c r="A61" s="6">
        <v>60</v>
      </c>
      <c r="B61" s="6" t="s">
        <v>133</v>
      </c>
      <c r="C61" s="6" t="s">
        <v>134</v>
      </c>
      <c r="D61" s="9" t="s">
        <v>135</v>
      </c>
      <c r="E61" s="10">
        <v>79.8</v>
      </c>
      <c r="F61" s="10">
        <v>78.4</v>
      </c>
      <c r="G61" s="10">
        <f t="shared" si="0"/>
        <v>79.24</v>
      </c>
      <c r="H61" s="6"/>
    </row>
    <row r="62" s="1" customFormat="1" ht="18" customHeight="1" spans="1:8">
      <c r="A62" s="6">
        <v>61</v>
      </c>
      <c r="B62" s="6" t="s">
        <v>133</v>
      </c>
      <c r="C62" s="6" t="s">
        <v>136</v>
      </c>
      <c r="D62" s="9" t="s">
        <v>137</v>
      </c>
      <c r="E62" s="10">
        <v>76</v>
      </c>
      <c r="F62" s="10">
        <v>79.8</v>
      </c>
      <c r="G62" s="10">
        <f t="shared" si="0"/>
        <v>77.52</v>
      </c>
      <c r="H62" s="6"/>
    </row>
    <row r="63" s="1" customFormat="1" ht="18" customHeight="1" spans="1:8">
      <c r="A63" s="6">
        <v>62</v>
      </c>
      <c r="B63" s="6" t="s">
        <v>133</v>
      </c>
      <c r="C63" s="6" t="s">
        <v>138</v>
      </c>
      <c r="D63" s="9" t="s">
        <v>139</v>
      </c>
      <c r="E63" s="10">
        <v>76.8</v>
      </c>
      <c r="F63" s="10">
        <v>76.8</v>
      </c>
      <c r="G63" s="10">
        <f t="shared" si="0"/>
        <v>76.8</v>
      </c>
      <c r="H63" s="6"/>
    </row>
    <row r="64" s="1" customFormat="1" ht="18" customHeight="1" spans="1:8">
      <c r="A64" s="6">
        <v>63</v>
      </c>
      <c r="B64" s="6" t="s">
        <v>133</v>
      </c>
      <c r="C64" s="6" t="s">
        <v>140</v>
      </c>
      <c r="D64" s="9" t="s">
        <v>141</v>
      </c>
      <c r="E64" s="10">
        <v>77.8</v>
      </c>
      <c r="F64" s="10">
        <v>73.4</v>
      </c>
      <c r="G64" s="10">
        <f t="shared" si="0"/>
        <v>76.04</v>
      </c>
      <c r="H64" s="6"/>
    </row>
    <row r="65" s="1" customFormat="1" ht="18" customHeight="1" spans="1:8">
      <c r="A65" s="6">
        <v>64</v>
      </c>
      <c r="B65" s="6" t="s">
        <v>133</v>
      </c>
      <c r="C65" s="6" t="s">
        <v>142</v>
      </c>
      <c r="D65" s="9" t="s">
        <v>143</v>
      </c>
      <c r="E65" s="10">
        <v>76</v>
      </c>
      <c r="F65" s="10">
        <v>70.4</v>
      </c>
      <c r="G65" s="10">
        <f t="shared" si="0"/>
        <v>73.76</v>
      </c>
      <c r="H65" s="6"/>
    </row>
    <row r="66" s="1" customFormat="1" ht="18" customHeight="1" spans="1:8">
      <c r="A66" s="6">
        <v>65</v>
      </c>
      <c r="B66" s="6" t="s">
        <v>144</v>
      </c>
      <c r="C66" s="6" t="s">
        <v>145</v>
      </c>
      <c r="D66" s="9" t="s">
        <v>146</v>
      </c>
      <c r="E66" s="10">
        <v>76.2</v>
      </c>
      <c r="F66" s="10">
        <v>73</v>
      </c>
      <c r="G66" s="10">
        <f t="shared" ref="G66:G129" si="1">E66*0.6+F66*0.4</f>
        <v>74.92</v>
      </c>
      <c r="H66" s="6"/>
    </row>
    <row r="67" s="1" customFormat="1" ht="30" customHeight="1" spans="1:8">
      <c r="A67" s="6">
        <v>66</v>
      </c>
      <c r="B67" s="6" t="s">
        <v>147</v>
      </c>
      <c r="C67" s="6" t="s">
        <v>148</v>
      </c>
      <c r="D67" s="9" t="s">
        <v>149</v>
      </c>
      <c r="E67" s="10">
        <v>78.4</v>
      </c>
      <c r="F67" s="10">
        <v>79.45</v>
      </c>
      <c r="G67" s="10">
        <f t="shared" si="1"/>
        <v>78.82</v>
      </c>
      <c r="H67" s="7" t="s">
        <v>150</v>
      </c>
    </row>
    <row r="68" s="1" customFormat="1" ht="30" customHeight="1" spans="1:8">
      <c r="A68" s="6">
        <v>67</v>
      </c>
      <c r="B68" s="6" t="s">
        <v>147</v>
      </c>
      <c r="C68" s="6" t="s">
        <v>151</v>
      </c>
      <c r="D68" s="9" t="s">
        <v>152</v>
      </c>
      <c r="E68" s="10">
        <v>77</v>
      </c>
      <c r="F68" s="10">
        <v>74.06</v>
      </c>
      <c r="G68" s="10">
        <f t="shared" ref="G68:G93" si="2">E68*0.6+F68*0.4</f>
        <v>75.824</v>
      </c>
      <c r="H68" s="7" t="s">
        <v>150</v>
      </c>
    </row>
    <row r="69" s="1" customFormat="1" ht="30" customHeight="1" spans="1:8">
      <c r="A69" s="6">
        <v>68</v>
      </c>
      <c r="B69" s="6" t="s">
        <v>147</v>
      </c>
      <c r="C69" s="6" t="s">
        <v>153</v>
      </c>
      <c r="D69" s="9" t="s">
        <v>154</v>
      </c>
      <c r="E69" s="10">
        <v>72.6</v>
      </c>
      <c r="F69" s="10">
        <v>80.25</v>
      </c>
      <c r="G69" s="10">
        <f t="shared" si="2"/>
        <v>75.66</v>
      </c>
      <c r="H69" s="7" t="s">
        <v>150</v>
      </c>
    </row>
    <row r="70" s="1" customFormat="1" ht="30" customHeight="1" spans="1:8">
      <c r="A70" s="6">
        <v>69</v>
      </c>
      <c r="B70" s="6" t="s">
        <v>147</v>
      </c>
      <c r="C70" s="6" t="s">
        <v>155</v>
      </c>
      <c r="D70" s="9" t="s">
        <v>156</v>
      </c>
      <c r="E70" s="10">
        <v>77.8</v>
      </c>
      <c r="F70" s="10">
        <v>71.26</v>
      </c>
      <c r="G70" s="10">
        <f t="shared" si="2"/>
        <v>75.184</v>
      </c>
      <c r="H70" s="7" t="s">
        <v>150</v>
      </c>
    </row>
    <row r="71" s="1" customFormat="1" ht="30" customHeight="1" spans="1:8">
      <c r="A71" s="6">
        <v>70</v>
      </c>
      <c r="B71" s="6" t="s">
        <v>147</v>
      </c>
      <c r="C71" s="6" t="s">
        <v>157</v>
      </c>
      <c r="D71" s="9" t="s">
        <v>158</v>
      </c>
      <c r="E71" s="10">
        <v>73.4</v>
      </c>
      <c r="F71" s="10">
        <v>76.85</v>
      </c>
      <c r="G71" s="10">
        <f t="shared" si="2"/>
        <v>74.78</v>
      </c>
      <c r="H71" s="7" t="s">
        <v>150</v>
      </c>
    </row>
    <row r="72" s="1" customFormat="1" ht="30" customHeight="1" spans="1:8">
      <c r="A72" s="6">
        <v>71</v>
      </c>
      <c r="B72" s="6" t="s">
        <v>147</v>
      </c>
      <c r="C72" s="6" t="s">
        <v>159</v>
      </c>
      <c r="D72" s="9" t="s">
        <v>160</v>
      </c>
      <c r="E72" s="10">
        <v>74</v>
      </c>
      <c r="F72" s="10">
        <v>72.46</v>
      </c>
      <c r="G72" s="10">
        <f t="shared" si="2"/>
        <v>73.384</v>
      </c>
      <c r="H72" s="7" t="s">
        <v>150</v>
      </c>
    </row>
    <row r="73" s="1" customFormat="1" ht="30" customHeight="1" spans="1:8">
      <c r="A73" s="6">
        <v>72</v>
      </c>
      <c r="B73" s="6" t="s">
        <v>147</v>
      </c>
      <c r="C73" s="6" t="s">
        <v>161</v>
      </c>
      <c r="D73" s="9" t="s">
        <v>162</v>
      </c>
      <c r="E73" s="10">
        <v>70.8</v>
      </c>
      <c r="F73" s="10">
        <v>75.06</v>
      </c>
      <c r="G73" s="10">
        <f t="shared" si="2"/>
        <v>72.504</v>
      </c>
      <c r="H73" s="7" t="s">
        <v>150</v>
      </c>
    </row>
    <row r="74" s="1" customFormat="1" ht="30" customHeight="1" spans="1:8">
      <c r="A74" s="6">
        <v>73</v>
      </c>
      <c r="B74" s="6" t="s">
        <v>147</v>
      </c>
      <c r="C74" s="6" t="s">
        <v>163</v>
      </c>
      <c r="D74" s="9" t="s">
        <v>164</v>
      </c>
      <c r="E74" s="10">
        <v>68.6</v>
      </c>
      <c r="F74" s="10">
        <v>77.85</v>
      </c>
      <c r="G74" s="10">
        <f t="shared" si="2"/>
        <v>72.3</v>
      </c>
      <c r="H74" s="7" t="s">
        <v>150</v>
      </c>
    </row>
    <row r="75" s="1" customFormat="1" ht="30" customHeight="1" spans="1:8">
      <c r="A75" s="6">
        <v>74</v>
      </c>
      <c r="B75" s="6" t="s">
        <v>147</v>
      </c>
      <c r="C75" s="6" t="s">
        <v>165</v>
      </c>
      <c r="D75" s="9" t="s">
        <v>166</v>
      </c>
      <c r="E75" s="10">
        <v>65.2</v>
      </c>
      <c r="F75" s="10">
        <v>82.73</v>
      </c>
      <c r="G75" s="10">
        <f t="shared" si="2"/>
        <v>72.212</v>
      </c>
      <c r="H75" s="7" t="s">
        <v>150</v>
      </c>
    </row>
    <row r="76" s="1" customFormat="1" ht="30" customHeight="1" spans="1:8">
      <c r="A76" s="6">
        <v>75</v>
      </c>
      <c r="B76" s="6" t="s">
        <v>147</v>
      </c>
      <c r="C76" s="6" t="s">
        <v>167</v>
      </c>
      <c r="D76" s="9" t="s">
        <v>168</v>
      </c>
      <c r="E76" s="10">
        <v>72.6</v>
      </c>
      <c r="F76" s="10">
        <v>70.07</v>
      </c>
      <c r="G76" s="10">
        <f t="shared" si="2"/>
        <v>71.588</v>
      </c>
      <c r="H76" s="7" t="s">
        <v>150</v>
      </c>
    </row>
    <row r="77" s="1" customFormat="1" ht="30" customHeight="1" spans="1:8">
      <c r="A77" s="6">
        <v>76</v>
      </c>
      <c r="B77" s="6" t="s">
        <v>147</v>
      </c>
      <c r="C77" s="6" t="s">
        <v>169</v>
      </c>
      <c r="D77" s="9" t="s">
        <v>170</v>
      </c>
      <c r="E77" s="10">
        <v>70.6</v>
      </c>
      <c r="F77" s="10">
        <v>72.86</v>
      </c>
      <c r="G77" s="10">
        <f t="shared" si="2"/>
        <v>71.504</v>
      </c>
      <c r="H77" s="7" t="s">
        <v>150</v>
      </c>
    </row>
    <row r="78" s="1" customFormat="1" ht="30" customHeight="1" spans="1:8">
      <c r="A78" s="6">
        <v>77</v>
      </c>
      <c r="B78" s="6" t="s">
        <v>147</v>
      </c>
      <c r="C78" s="6" t="s">
        <v>171</v>
      </c>
      <c r="D78" s="9" t="s">
        <v>172</v>
      </c>
      <c r="E78" s="10">
        <v>65.8</v>
      </c>
      <c r="F78" s="10">
        <v>78.72</v>
      </c>
      <c r="G78" s="10">
        <f t="shared" si="2"/>
        <v>70.968</v>
      </c>
      <c r="H78" s="7" t="s">
        <v>150</v>
      </c>
    </row>
    <row r="79" s="1" customFormat="1" ht="30" customHeight="1" spans="1:8">
      <c r="A79" s="6">
        <v>78</v>
      </c>
      <c r="B79" s="6" t="s">
        <v>147</v>
      </c>
      <c r="C79" s="6" t="s">
        <v>173</v>
      </c>
      <c r="D79" s="9" t="s">
        <v>174</v>
      </c>
      <c r="E79" s="10">
        <v>67.4</v>
      </c>
      <c r="F79" s="10">
        <v>74.86</v>
      </c>
      <c r="G79" s="10">
        <f t="shared" si="2"/>
        <v>70.384</v>
      </c>
      <c r="H79" s="7" t="s">
        <v>150</v>
      </c>
    </row>
    <row r="80" s="1" customFormat="1" ht="30" customHeight="1" spans="1:8">
      <c r="A80" s="6">
        <v>79</v>
      </c>
      <c r="B80" s="6" t="s">
        <v>147</v>
      </c>
      <c r="C80" s="6" t="s">
        <v>175</v>
      </c>
      <c r="D80" s="9" t="s">
        <v>176</v>
      </c>
      <c r="E80" s="10">
        <v>63.4</v>
      </c>
      <c r="F80" s="10">
        <v>78.72</v>
      </c>
      <c r="G80" s="10">
        <f t="shared" si="2"/>
        <v>69.528</v>
      </c>
      <c r="H80" s="7" t="s">
        <v>150</v>
      </c>
    </row>
    <row r="81" s="1" customFormat="1" ht="30" customHeight="1" spans="1:8">
      <c r="A81" s="6">
        <v>80</v>
      </c>
      <c r="B81" s="6" t="s">
        <v>147</v>
      </c>
      <c r="C81" s="6" t="s">
        <v>177</v>
      </c>
      <c r="D81" s="9" t="s">
        <v>178</v>
      </c>
      <c r="E81" s="10">
        <v>66.4</v>
      </c>
      <c r="F81" s="10">
        <v>74.11</v>
      </c>
      <c r="G81" s="10">
        <f t="shared" si="2"/>
        <v>69.484</v>
      </c>
      <c r="H81" s="7" t="s">
        <v>150</v>
      </c>
    </row>
    <row r="82" s="1" customFormat="1" ht="30" customHeight="1" spans="1:8">
      <c r="A82" s="6">
        <v>81</v>
      </c>
      <c r="B82" s="6" t="s">
        <v>147</v>
      </c>
      <c r="C82" s="6" t="s">
        <v>179</v>
      </c>
      <c r="D82" s="9" t="s">
        <v>180</v>
      </c>
      <c r="E82" s="10">
        <v>67.4</v>
      </c>
      <c r="F82" s="10">
        <v>71.86</v>
      </c>
      <c r="G82" s="10">
        <f t="shared" si="2"/>
        <v>69.184</v>
      </c>
      <c r="H82" s="7" t="s">
        <v>150</v>
      </c>
    </row>
    <row r="83" s="1" customFormat="1" ht="30" customHeight="1" spans="1:8">
      <c r="A83" s="6">
        <v>82</v>
      </c>
      <c r="B83" s="6" t="s">
        <v>147</v>
      </c>
      <c r="C83" s="6" t="s">
        <v>181</v>
      </c>
      <c r="D83" s="9" t="s">
        <v>182</v>
      </c>
      <c r="E83" s="10">
        <v>65.6</v>
      </c>
      <c r="F83" s="10">
        <v>73.51</v>
      </c>
      <c r="G83" s="10">
        <f t="shared" si="2"/>
        <v>68.764</v>
      </c>
      <c r="H83" s="7" t="s">
        <v>150</v>
      </c>
    </row>
    <row r="84" s="1" customFormat="1" ht="30" customHeight="1" spans="1:8">
      <c r="A84" s="6">
        <v>83</v>
      </c>
      <c r="B84" s="6" t="s">
        <v>147</v>
      </c>
      <c r="C84" s="6" t="s">
        <v>183</v>
      </c>
      <c r="D84" s="9" t="s">
        <v>184</v>
      </c>
      <c r="E84" s="10">
        <v>65.4</v>
      </c>
      <c r="F84" s="10">
        <v>73.51</v>
      </c>
      <c r="G84" s="10">
        <f t="shared" si="2"/>
        <v>68.644</v>
      </c>
      <c r="H84" s="7" t="s">
        <v>150</v>
      </c>
    </row>
    <row r="85" s="1" customFormat="1" ht="30" customHeight="1" spans="1:8">
      <c r="A85" s="6">
        <v>84</v>
      </c>
      <c r="B85" s="6" t="s">
        <v>147</v>
      </c>
      <c r="C85" s="6" t="s">
        <v>185</v>
      </c>
      <c r="D85" s="9" t="s">
        <v>186</v>
      </c>
      <c r="E85" s="10">
        <v>66.6</v>
      </c>
      <c r="F85" s="10">
        <v>71.31</v>
      </c>
      <c r="G85" s="10">
        <f t="shared" si="2"/>
        <v>68.484</v>
      </c>
      <c r="H85" s="7" t="s">
        <v>150</v>
      </c>
    </row>
    <row r="86" s="1" customFormat="1" ht="30" customHeight="1" spans="1:8">
      <c r="A86" s="6">
        <v>85</v>
      </c>
      <c r="B86" s="6" t="s">
        <v>147</v>
      </c>
      <c r="C86" s="6" t="s">
        <v>187</v>
      </c>
      <c r="D86" s="9" t="s">
        <v>188</v>
      </c>
      <c r="E86" s="10">
        <v>63.8</v>
      </c>
      <c r="F86" s="10">
        <v>73.11</v>
      </c>
      <c r="G86" s="10">
        <f t="shared" si="2"/>
        <v>67.524</v>
      </c>
      <c r="H86" s="7" t="s">
        <v>150</v>
      </c>
    </row>
    <row r="87" s="1" customFormat="1" ht="30" customHeight="1" spans="1:8">
      <c r="A87" s="6">
        <v>86</v>
      </c>
      <c r="B87" s="6" t="s">
        <v>147</v>
      </c>
      <c r="C87" s="6" t="s">
        <v>189</v>
      </c>
      <c r="D87" s="9" t="s">
        <v>190</v>
      </c>
      <c r="E87" s="10">
        <v>62.4</v>
      </c>
      <c r="F87" s="10">
        <v>74.51</v>
      </c>
      <c r="G87" s="10">
        <f t="shared" si="2"/>
        <v>67.244</v>
      </c>
      <c r="H87" s="7" t="s">
        <v>150</v>
      </c>
    </row>
    <row r="88" s="1" customFormat="1" ht="30" customHeight="1" spans="1:8">
      <c r="A88" s="6">
        <v>87</v>
      </c>
      <c r="B88" s="6" t="s">
        <v>147</v>
      </c>
      <c r="C88" s="6" t="s">
        <v>191</v>
      </c>
      <c r="D88" s="9" t="s">
        <v>192</v>
      </c>
      <c r="E88" s="10">
        <v>58.4</v>
      </c>
      <c r="F88" s="10">
        <v>78.92</v>
      </c>
      <c r="G88" s="10">
        <f t="shared" si="2"/>
        <v>66.608</v>
      </c>
      <c r="H88" s="7" t="s">
        <v>150</v>
      </c>
    </row>
    <row r="89" s="1" customFormat="1" ht="30" customHeight="1" spans="1:8">
      <c r="A89" s="6">
        <v>88</v>
      </c>
      <c r="B89" s="6" t="s">
        <v>147</v>
      </c>
      <c r="C89" s="6" t="s">
        <v>193</v>
      </c>
      <c r="D89" s="9" t="s">
        <v>194</v>
      </c>
      <c r="E89" s="10">
        <v>64.6</v>
      </c>
      <c r="F89" s="10">
        <v>69.51</v>
      </c>
      <c r="G89" s="10">
        <f t="shared" si="2"/>
        <v>66.564</v>
      </c>
      <c r="H89" s="7" t="s">
        <v>150</v>
      </c>
    </row>
    <row r="90" s="1" customFormat="1" ht="30" customHeight="1" spans="1:8">
      <c r="A90" s="6">
        <v>89</v>
      </c>
      <c r="B90" s="6" t="s">
        <v>147</v>
      </c>
      <c r="C90" s="6" t="s">
        <v>195</v>
      </c>
      <c r="D90" s="9" t="s">
        <v>196</v>
      </c>
      <c r="E90" s="10">
        <v>59.2</v>
      </c>
      <c r="F90" s="10">
        <v>75.11</v>
      </c>
      <c r="G90" s="10">
        <f t="shared" si="2"/>
        <v>65.564</v>
      </c>
      <c r="H90" s="7" t="s">
        <v>150</v>
      </c>
    </row>
    <row r="91" s="1" customFormat="1" ht="30" customHeight="1" spans="1:8">
      <c r="A91" s="6">
        <v>90</v>
      </c>
      <c r="B91" s="6" t="s">
        <v>147</v>
      </c>
      <c r="C91" s="6" t="s">
        <v>197</v>
      </c>
      <c r="D91" s="9" t="s">
        <v>198</v>
      </c>
      <c r="E91" s="10">
        <v>58.8</v>
      </c>
      <c r="F91" s="10">
        <v>73.31</v>
      </c>
      <c r="G91" s="10">
        <f t="shared" si="2"/>
        <v>64.604</v>
      </c>
      <c r="H91" s="7" t="s">
        <v>150</v>
      </c>
    </row>
    <row r="92" s="1" customFormat="1" ht="30" customHeight="1" spans="1:8">
      <c r="A92" s="6">
        <v>91</v>
      </c>
      <c r="B92" s="6" t="s">
        <v>147</v>
      </c>
      <c r="C92" s="6" t="s">
        <v>199</v>
      </c>
      <c r="D92" s="9" t="s">
        <v>200</v>
      </c>
      <c r="E92" s="10">
        <v>58.4</v>
      </c>
      <c r="F92" s="10">
        <v>73.11</v>
      </c>
      <c r="G92" s="10">
        <f t="shared" si="2"/>
        <v>64.284</v>
      </c>
      <c r="H92" s="7" t="s">
        <v>150</v>
      </c>
    </row>
    <row r="93" s="1" customFormat="1" ht="30" customHeight="1" spans="1:8">
      <c r="A93" s="6">
        <v>92</v>
      </c>
      <c r="B93" s="6" t="s">
        <v>147</v>
      </c>
      <c r="C93" s="6" t="s">
        <v>201</v>
      </c>
      <c r="D93" s="9" t="s">
        <v>202</v>
      </c>
      <c r="E93" s="10">
        <v>59.4</v>
      </c>
      <c r="F93" s="10">
        <v>70.91</v>
      </c>
      <c r="G93" s="10">
        <f t="shared" si="2"/>
        <v>64.004</v>
      </c>
      <c r="H93" s="7" t="s">
        <v>150</v>
      </c>
    </row>
    <row r="94" s="1" customFormat="1" ht="23" customHeight="1" spans="1:8">
      <c r="A94" s="6">
        <v>93</v>
      </c>
      <c r="B94" s="6" t="s">
        <v>147</v>
      </c>
      <c r="C94" s="6" t="s">
        <v>203</v>
      </c>
      <c r="D94" s="9" t="s">
        <v>204</v>
      </c>
      <c r="E94" s="10">
        <v>79.4</v>
      </c>
      <c r="F94" s="10">
        <v>0</v>
      </c>
      <c r="G94" s="10">
        <f t="shared" si="1"/>
        <v>47.64</v>
      </c>
      <c r="H94" s="6" t="s">
        <v>53</v>
      </c>
    </row>
    <row r="95" s="1" customFormat="1" ht="23" customHeight="1" spans="1:8">
      <c r="A95" s="6">
        <v>94</v>
      </c>
      <c r="B95" s="6" t="s">
        <v>147</v>
      </c>
      <c r="C95" s="6" t="s">
        <v>205</v>
      </c>
      <c r="D95" s="9" t="s">
        <v>206</v>
      </c>
      <c r="E95" s="10">
        <v>75.8</v>
      </c>
      <c r="F95" s="10">
        <v>0</v>
      </c>
      <c r="G95" s="10">
        <f t="shared" si="1"/>
        <v>45.48</v>
      </c>
      <c r="H95" s="6" t="s">
        <v>53</v>
      </c>
    </row>
    <row r="96" s="1" customFormat="1" ht="23" customHeight="1" spans="1:8">
      <c r="A96" s="6">
        <v>95</v>
      </c>
      <c r="B96" s="6" t="s">
        <v>147</v>
      </c>
      <c r="C96" s="6" t="s">
        <v>207</v>
      </c>
      <c r="D96" s="9" t="s">
        <v>208</v>
      </c>
      <c r="E96" s="10">
        <v>74.8</v>
      </c>
      <c r="F96" s="10">
        <v>0</v>
      </c>
      <c r="G96" s="10">
        <f t="shared" si="1"/>
        <v>44.88</v>
      </c>
      <c r="H96" s="6" t="s">
        <v>53</v>
      </c>
    </row>
    <row r="97" s="1" customFormat="1" ht="23" customHeight="1" spans="1:8">
      <c r="A97" s="6">
        <v>96</v>
      </c>
      <c r="B97" s="6" t="s">
        <v>147</v>
      </c>
      <c r="C97" s="6" t="s">
        <v>209</v>
      </c>
      <c r="D97" s="9" t="s">
        <v>210</v>
      </c>
      <c r="E97" s="10">
        <v>73</v>
      </c>
      <c r="F97" s="10">
        <v>0</v>
      </c>
      <c r="G97" s="10">
        <f t="shared" si="1"/>
        <v>43.8</v>
      </c>
      <c r="H97" s="6" t="s">
        <v>53</v>
      </c>
    </row>
    <row r="98" s="1" customFormat="1" ht="23" customHeight="1" spans="1:8">
      <c r="A98" s="6">
        <v>97</v>
      </c>
      <c r="B98" s="6" t="s">
        <v>147</v>
      </c>
      <c r="C98" s="6" t="s">
        <v>211</v>
      </c>
      <c r="D98" s="9" t="s">
        <v>212</v>
      </c>
      <c r="E98" s="10">
        <v>72.8</v>
      </c>
      <c r="F98" s="10">
        <v>0</v>
      </c>
      <c r="G98" s="10">
        <f t="shared" si="1"/>
        <v>43.68</v>
      </c>
      <c r="H98" s="6" t="s">
        <v>53</v>
      </c>
    </row>
    <row r="99" s="1" customFormat="1" ht="23" customHeight="1" spans="1:8">
      <c r="A99" s="6">
        <v>98</v>
      </c>
      <c r="B99" s="6" t="s">
        <v>147</v>
      </c>
      <c r="C99" s="6" t="s">
        <v>213</v>
      </c>
      <c r="D99" s="9" t="s">
        <v>214</v>
      </c>
      <c r="E99" s="10">
        <v>70.8</v>
      </c>
      <c r="F99" s="10">
        <v>0</v>
      </c>
      <c r="G99" s="10">
        <f t="shared" si="1"/>
        <v>42.48</v>
      </c>
      <c r="H99" s="6" t="s">
        <v>53</v>
      </c>
    </row>
    <row r="100" s="1" customFormat="1" ht="23" customHeight="1" spans="1:8">
      <c r="A100" s="6">
        <v>99</v>
      </c>
      <c r="B100" s="6" t="s">
        <v>147</v>
      </c>
      <c r="C100" s="6" t="s">
        <v>215</v>
      </c>
      <c r="D100" s="9" t="s">
        <v>216</v>
      </c>
      <c r="E100" s="10">
        <v>70.6</v>
      </c>
      <c r="F100" s="10">
        <v>0</v>
      </c>
      <c r="G100" s="10">
        <f t="shared" si="1"/>
        <v>42.36</v>
      </c>
      <c r="H100" s="6" t="s">
        <v>53</v>
      </c>
    </row>
    <row r="101" s="1" customFormat="1" ht="23" customHeight="1" spans="1:8">
      <c r="A101" s="6">
        <v>100</v>
      </c>
      <c r="B101" s="6" t="s">
        <v>147</v>
      </c>
      <c r="C101" s="6" t="s">
        <v>217</v>
      </c>
      <c r="D101" s="9" t="s">
        <v>218</v>
      </c>
      <c r="E101" s="10">
        <v>69.8</v>
      </c>
      <c r="F101" s="10">
        <v>0</v>
      </c>
      <c r="G101" s="10">
        <f t="shared" si="1"/>
        <v>41.88</v>
      </c>
      <c r="H101" s="6" t="s">
        <v>53</v>
      </c>
    </row>
    <row r="102" s="1" customFormat="1" ht="23" customHeight="1" spans="1:8">
      <c r="A102" s="6">
        <v>101</v>
      </c>
      <c r="B102" s="6" t="s">
        <v>147</v>
      </c>
      <c r="C102" s="6" t="s">
        <v>219</v>
      </c>
      <c r="D102" s="9" t="s">
        <v>220</v>
      </c>
      <c r="E102" s="10">
        <v>68.8</v>
      </c>
      <c r="F102" s="10">
        <v>0</v>
      </c>
      <c r="G102" s="10">
        <f t="shared" si="1"/>
        <v>41.28</v>
      </c>
      <c r="H102" s="6" t="s">
        <v>53</v>
      </c>
    </row>
    <row r="103" s="1" customFormat="1" ht="23" customHeight="1" spans="1:8">
      <c r="A103" s="6">
        <v>102</v>
      </c>
      <c r="B103" s="6" t="s">
        <v>147</v>
      </c>
      <c r="C103" s="6" t="s">
        <v>221</v>
      </c>
      <c r="D103" s="9" t="s">
        <v>222</v>
      </c>
      <c r="E103" s="10">
        <v>67.6</v>
      </c>
      <c r="F103" s="10">
        <v>0</v>
      </c>
      <c r="G103" s="10">
        <f t="shared" si="1"/>
        <v>40.56</v>
      </c>
      <c r="H103" s="6" t="s">
        <v>53</v>
      </c>
    </row>
    <row r="104" s="1" customFormat="1" ht="23" customHeight="1" spans="1:8">
      <c r="A104" s="6">
        <v>103</v>
      </c>
      <c r="B104" s="6" t="s">
        <v>147</v>
      </c>
      <c r="C104" s="6" t="s">
        <v>223</v>
      </c>
      <c r="D104" s="9" t="s">
        <v>224</v>
      </c>
      <c r="E104" s="10">
        <v>67.4</v>
      </c>
      <c r="F104" s="10">
        <v>0</v>
      </c>
      <c r="G104" s="10">
        <f t="shared" si="1"/>
        <v>40.44</v>
      </c>
      <c r="H104" s="6" t="s">
        <v>53</v>
      </c>
    </row>
    <row r="105" s="1" customFormat="1" ht="23" customHeight="1" spans="1:8">
      <c r="A105" s="6">
        <v>104</v>
      </c>
      <c r="B105" s="6" t="s">
        <v>147</v>
      </c>
      <c r="C105" s="6" t="s">
        <v>225</v>
      </c>
      <c r="D105" s="9" t="s">
        <v>226</v>
      </c>
      <c r="E105" s="10">
        <v>66.8</v>
      </c>
      <c r="F105" s="10">
        <v>0</v>
      </c>
      <c r="G105" s="10">
        <f t="shared" si="1"/>
        <v>40.08</v>
      </c>
      <c r="H105" s="6" t="s">
        <v>53</v>
      </c>
    </row>
    <row r="106" s="1" customFormat="1" ht="23" customHeight="1" spans="1:8">
      <c r="A106" s="6">
        <v>105</v>
      </c>
      <c r="B106" s="6" t="s">
        <v>147</v>
      </c>
      <c r="C106" s="6" t="s">
        <v>227</v>
      </c>
      <c r="D106" s="9" t="s">
        <v>228</v>
      </c>
      <c r="E106" s="10">
        <v>66.6</v>
      </c>
      <c r="F106" s="10">
        <v>0</v>
      </c>
      <c r="G106" s="10">
        <f t="shared" si="1"/>
        <v>39.96</v>
      </c>
      <c r="H106" s="6" t="s">
        <v>53</v>
      </c>
    </row>
    <row r="107" s="1" customFormat="1" ht="23" customHeight="1" spans="1:8">
      <c r="A107" s="6">
        <v>106</v>
      </c>
      <c r="B107" s="6" t="s">
        <v>147</v>
      </c>
      <c r="C107" s="6" t="s">
        <v>229</v>
      </c>
      <c r="D107" s="9" t="s">
        <v>230</v>
      </c>
      <c r="E107" s="10">
        <v>64.8</v>
      </c>
      <c r="F107" s="10">
        <v>0</v>
      </c>
      <c r="G107" s="10">
        <f t="shared" si="1"/>
        <v>38.88</v>
      </c>
      <c r="H107" s="6" t="s">
        <v>53</v>
      </c>
    </row>
    <row r="108" s="1" customFormat="1" ht="23" customHeight="1" spans="1:8">
      <c r="A108" s="6">
        <v>107</v>
      </c>
      <c r="B108" s="6" t="s">
        <v>147</v>
      </c>
      <c r="C108" s="6" t="s">
        <v>231</v>
      </c>
      <c r="D108" s="9" t="s">
        <v>232</v>
      </c>
      <c r="E108" s="10">
        <v>64.6</v>
      </c>
      <c r="F108" s="10">
        <v>0</v>
      </c>
      <c r="G108" s="10">
        <f t="shared" si="1"/>
        <v>38.76</v>
      </c>
      <c r="H108" s="6" t="s">
        <v>53</v>
      </c>
    </row>
    <row r="109" s="1" customFormat="1" ht="23" customHeight="1" spans="1:8">
      <c r="A109" s="6">
        <v>108</v>
      </c>
      <c r="B109" s="6" t="s">
        <v>147</v>
      </c>
      <c r="C109" s="6" t="s">
        <v>233</v>
      </c>
      <c r="D109" s="9" t="s">
        <v>234</v>
      </c>
      <c r="E109" s="10">
        <v>63.6</v>
      </c>
      <c r="F109" s="10">
        <v>0</v>
      </c>
      <c r="G109" s="10">
        <f t="shared" si="1"/>
        <v>38.16</v>
      </c>
      <c r="H109" s="6" t="s">
        <v>53</v>
      </c>
    </row>
    <row r="110" s="1" customFormat="1" ht="23" customHeight="1" spans="1:8">
      <c r="A110" s="6">
        <v>109</v>
      </c>
      <c r="B110" s="6" t="s">
        <v>147</v>
      </c>
      <c r="C110" s="6" t="s">
        <v>235</v>
      </c>
      <c r="D110" s="9" t="s">
        <v>236</v>
      </c>
      <c r="E110" s="10">
        <v>61.4</v>
      </c>
      <c r="F110" s="10">
        <v>0</v>
      </c>
      <c r="G110" s="10">
        <f t="shared" si="1"/>
        <v>36.84</v>
      </c>
      <c r="H110" s="6" t="s">
        <v>53</v>
      </c>
    </row>
    <row r="111" s="1" customFormat="1" ht="23" customHeight="1" spans="1:8">
      <c r="A111" s="6">
        <v>110</v>
      </c>
      <c r="B111" s="6" t="s">
        <v>147</v>
      </c>
      <c r="C111" s="6" t="s">
        <v>237</v>
      </c>
      <c r="D111" s="9" t="s">
        <v>238</v>
      </c>
      <c r="E111" s="10">
        <v>61</v>
      </c>
      <c r="F111" s="10">
        <v>0</v>
      </c>
      <c r="G111" s="10">
        <f t="shared" si="1"/>
        <v>36.6</v>
      </c>
      <c r="H111" s="6" t="s">
        <v>53</v>
      </c>
    </row>
    <row r="112" s="1" customFormat="1" ht="23" customHeight="1" spans="1:8">
      <c r="A112" s="6">
        <v>111</v>
      </c>
      <c r="B112" s="6" t="s">
        <v>147</v>
      </c>
      <c r="C112" s="6" t="s">
        <v>239</v>
      </c>
      <c r="D112" s="9" t="s">
        <v>240</v>
      </c>
      <c r="E112" s="10">
        <v>59.2</v>
      </c>
      <c r="F112" s="10">
        <v>0</v>
      </c>
      <c r="G112" s="10">
        <f t="shared" si="1"/>
        <v>35.52</v>
      </c>
      <c r="H112" s="6" t="s">
        <v>53</v>
      </c>
    </row>
    <row r="113" s="1" customFormat="1" ht="23" customHeight="1" spans="1:8">
      <c r="A113" s="6">
        <v>112</v>
      </c>
      <c r="B113" s="6" t="s">
        <v>147</v>
      </c>
      <c r="C113" s="6" t="s">
        <v>241</v>
      </c>
      <c r="D113" s="9" t="s">
        <v>242</v>
      </c>
      <c r="E113" s="10">
        <v>58.6</v>
      </c>
      <c r="F113" s="10">
        <v>0</v>
      </c>
      <c r="G113" s="10">
        <f t="shared" si="1"/>
        <v>35.16</v>
      </c>
      <c r="H113" s="6" t="s">
        <v>53</v>
      </c>
    </row>
    <row r="114" s="1" customFormat="1" ht="23" customHeight="1" spans="1:8">
      <c r="A114" s="6">
        <v>113</v>
      </c>
      <c r="B114" s="6" t="s">
        <v>243</v>
      </c>
      <c r="C114" s="6" t="s">
        <v>244</v>
      </c>
      <c r="D114" s="9" t="s">
        <v>245</v>
      </c>
      <c r="E114" s="10">
        <v>92</v>
      </c>
      <c r="F114" s="10">
        <v>73.2</v>
      </c>
      <c r="G114" s="10">
        <f t="shared" si="1"/>
        <v>84.48</v>
      </c>
      <c r="H114" s="6"/>
    </row>
    <row r="115" s="1" customFormat="1" ht="23" customHeight="1" spans="1:8">
      <c r="A115" s="6">
        <v>114</v>
      </c>
      <c r="B115" s="6" t="s">
        <v>243</v>
      </c>
      <c r="C115" s="6" t="s">
        <v>246</v>
      </c>
      <c r="D115" s="9" t="s">
        <v>247</v>
      </c>
      <c r="E115" s="10">
        <v>88.8</v>
      </c>
      <c r="F115" s="10">
        <v>74.4</v>
      </c>
      <c r="G115" s="10">
        <f t="shared" si="1"/>
        <v>83.04</v>
      </c>
      <c r="H115" s="6"/>
    </row>
    <row r="116" s="1" customFormat="1" ht="23" customHeight="1" spans="1:8">
      <c r="A116" s="6">
        <v>115</v>
      </c>
      <c r="B116" s="6" t="s">
        <v>243</v>
      </c>
      <c r="C116" s="6" t="s">
        <v>248</v>
      </c>
      <c r="D116" s="9" t="s">
        <v>249</v>
      </c>
      <c r="E116" s="10">
        <v>88</v>
      </c>
      <c r="F116" s="10">
        <v>74.2</v>
      </c>
      <c r="G116" s="10">
        <f t="shared" si="1"/>
        <v>82.48</v>
      </c>
      <c r="H116" s="6"/>
    </row>
    <row r="117" s="1" customFormat="1" ht="23" customHeight="1" spans="1:8">
      <c r="A117" s="6">
        <v>116</v>
      </c>
      <c r="B117" s="6" t="s">
        <v>243</v>
      </c>
      <c r="C117" s="6" t="s">
        <v>250</v>
      </c>
      <c r="D117" s="9" t="s">
        <v>251</v>
      </c>
      <c r="E117" s="10">
        <v>85.6</v>
      </c>
      <c r="F117" s="10">
        <v>77</v>
      </c>
      <c r="G117" s="10">
        <f t="shared" si="1"/>
        <v>82.16</v>
      </c>
      <c r="H117" s="6"/>
    </row>
    <row r="118" s="1" customFormat="1" ht="23" customHeight="1" spans="1:8">
      <c r="A118" s="6">
        <v>117</v>
      </c>
      <c r="B118" s="6" t="s">
        <v>243</v>
      </c>
      <c r="C118" s="6" t="s">
        <v>252</v>
      </c>
      <c r="D118" s="9" t="s">
        <v>253</v>
      </c>
      <c r="E118" s="10">
        <v>83.6</v>
      </c>
      <c r="F118" s="10">
        <v>77.4</v>
      </c>
      <c r="G118" s="10">
        <f t="shared" si="1"/>
        <v>81.12</v>
      </c>
      <c r="H118" s="6"/>
    </row>
    <row r="119" s="1" customFormat="1" ht="23" customHeight="1" spans="1:8">
      <c r="A119" s="6">
        <v>118</v>
      </c>
      <c r="B119" s="6" t="s">
        <v>243</v>
      </c>
      <c r="C119" s="6" t="s">
        <v>254</v>
      </c>
      <c r="D119" s="9" t="s">
        <v>255</v>
      </c>
      <c r="E119" s="10">
        <v>84.6</v>
      </c>
      <c r="F119" s="10">
        <v>75.8</v>
      </c>
      <c r="G119" s="10">
        <f t="shared" si="1"/>
        <v>81.08</v>
      </c>
      <c r="H119" s="6"/>
    </row>
    <row r="120" s="1" customFormat="1" ht="23" customHeight="1" spans="1:8">
      <c r="A120" s="6">
        <v>119</v>
      </c>
      <c r="B120" s="6" t="s">
        <v>243</v>
      </c>
      <c r="C120" s="6" t="s">
        <v>256</v>
      </c>
      <c r="D120" s="9" t="s">
        <v>257</v>
      </c>
      <c r="E120" s="10">
        <v>86.8</v>
      </c>
      <c r="F120" s="10">
        <v>72.4</v>
      </c>
      <c r="G120" s="10">
        <f t="shared" si="1"/>
        <v>81.04</v>
      </c>
      <c r="H120" s="6"/>
    </row>
    <row r="121" s="1" customFormat="1" ht="23" customHeight="1" spans="1:8">
      <c r="A121" s="6">
        <v>120</v>
      </c>
      <c r="B121" s="6" t="s">
        <v>243</v>
      </c>
      <c r="C121" s="6" t="s">
        <v>258</v>
      </c>
      <c r="D121" s="9" t="s">
        <v>259</v>
      </c>
      <c r="E121" s="10">
        <v>83.8</v>
      </c>
      <c r="F121" s="10">
        <v>75.8</v>
      </c>
      <c r="G121" s="10">
        <f t="shared" si="1"/>
        <v>80.6</v>
      </c>
      <c r="H121" s="6"/>
    </row>
    <row r="122" s="1" customFormat="1" ht="23" customHeight="1" spans="1:8">
      <c r="A122" s="6">
        <v>121</v>
      </c>
      <c r="B122" s="6" t="s">
        <v>243</v>
      </c>
      <c r="C122" s="6" t="s">
        <v>260</v>
      </c>
      <c r="D122" s="9" t="s">
        <v>261</v>
      </c>
      <c r="E122" s="10">
        <v>84.4</v>
      </c>
      <c r="F122" s="10">
        <v>74.4</v>
      </c>
      <c r="G122" s="10">
        <f t="shared" si="1"/>
        <v>80.4</v>
      </c>
      <c r="H122" s="6"/>
    </row>
    <row r="123" s="1" customFormat="1" ht="23" customHeight="1" spans="1:8">
      <c r="A123" s="6">
        <v>122</v>
      </c>
      <c r="B123" s="6" t="s">
        <v>243</v>
      </c>
      <c r="C123" s="6" t="s">
        <v>262</v>
      </c>
      <c r="D123" s="9" t="s">
        <v>263</v>
      </c>
      <c r="E123" s="10">
        <v>80.8</v>
      </c>
      <c r="F123" s="10">
        <v>77.4</v>
      </c>
      <c r="G123" s="10">
        <f t="shared" si="1"/>
        <v>79.44</v>
      </c>
      <c r="H123" s="6"/>
    </row>
    <row r="124" s="1" customFormat="1" ht="23" customHeight="1" spans="1:8">
      <c r="A124" s="6">
        <v>123</v>
      </c>
      <c r="B124" s="6" t="s">
        <v>243</v>
      </c>
      <c r="C124" s="6" t="s">
        <v>264</v>
      </c>
      <c r="D124" s="9" t="s">
        <v>265</v>
      </c>
      <c r="E124" s="10">
        <v>83.6</v>
      </c>
      <c r="F124" s="10">
        <v>73</v>
      </c>
      <c r="G124" s="10">
        <f t="shared" si="1"/>
        <v>79.36</v>
      </c>
      <c r="H124" s="6"/>
    </row>
    <row r="125" s="1" customFormat="1" ht="23" customHeight="1" spans="1:8">
      <c r="A125" s="6">
        <v>124</v>
      </c>
      <c r="B125" s="6" t="s">
        <v>243</v>
      </c>
      <c r="C125" s="6" t="s">
        <v>266</v>
      </c>
      <c r="D125" s="9" t="s">
        <v>267</v>
      </c>
      <c r="E125" s="10">
        <v>83.6</v>
      </c>
      <c r="F125" s="10">
        <v>72.4</v>
      </c>
      <c r="G125" s="10">
        <f t="shared" si="1"/>
        <v>79.12</v>
      </c>
      <c r="H125" s="6"/>
    </row>
    <row r="126" s="1" customFormat="1" ht="23" customHeight="1" spans="1:8">
      <c r="A126" s="6">
        <v>125</v>
      </c>
      <c r="B126" s="6" t="s">
        <v>243</v>
      </c>
      <c r="C126" s="6" t="s">
        <v>268</v>
      </c>
      <c r="D126" s="9" t="s">
        <v>269</v>
      </c>
      <c r="E126" s="10">
        <v>83.8</v>
      </c>
      <c r="F126" s="10">
        <v>71</v>
      </c>
      <c r="G126" s="10">
        <f t="shared" si="1"/>
        <v>78.68</v>
      </c>
      <c r="H126" s="6"/>
    </row>
    <row r="127" s="1" customFormat="1" ht="23" customHeight="1" spans="1:8">
      <c r="A127" s="6">
        <v>126</v>
      </c>
      <c r="B127" s="6" t="s">
        <v>243</v>
      </c>
      <c r="C127" s="6" t="s">
        <v>270</v>
      </c>
      <c r="D127" s="9" t="s">
        <v>271</v>
      </c>
      <c r="E127" s="10">
        <v>82.6</v>
      </c>
      <c r="F127" s="10">
        <v>72.2</v>
      </c>
      <c r="G127" s="10">
        <f t="shared" si="1"/>
        <v>78.44</v>
      </c>
      <c r="H127" s="6"/>
    </row>
    <row r="128" s="1" customFormat="1" ht="23" customHeight="1" spans="1:8">
      <c r="A128" s="6">
        <v>127</v>
      </c>
      <c r="B128" s="6" t="s">
        <v>243</v>
      </c>
      <c r="C128" s="6" t="s">
        <v>272</v>
      </c>
      <c r="D128" s="9" t="s">
        <v>273</v>
      </c>
      <c r="E128" s="10">
        <v>81.8</v>
      </c>
      <c r="F128" s="10">
        <v>73</v>
      </c>
      <c r="G128" s="10">
        <f t="shared" si="1"/>
        <v>78.28</v>
      </c>
      <c r="H128" s="6"/>
    </row>
    <row r="129" s="1" customFormat="1" ht="23" customHeight="1" spans="1:8">
      <c r="A129" s="6">
        <v>128</v>
      </c>
      <c r="B129" s="6" t="s">
        <v>243</v>
      </c>
      <c r="C129" s="6" t="s">
        <v>274</v>
      </c>
      <c r="D129" s="9" t="s">
        <v>275</v>
      </c>
      <c r="E129" s="10">
        <v>81</v>
      </c>
      <c r="F129" s="10">
        <v>73.6</v>
      </c>
      <c r="G129" s="10">
        <f t="shared" si="1"/>
        <v>78.04</v>
      </c>
      <c r="H129" s="6"/>
    </row>
    <row r="130" s="1" customFormat="1" ht="23" customHeight="1" spans="1:8">
      <c r="A130" s="6">
        <v>129</v>
      </c>
      <c r="B130" s="6" t="s">
        <v>243</v>
      </c>
      <c r="C130" s="6" t="s">
        <v>276</v>
      </c>
      <c r="D130" s="9" t="s">
        <v>277</v>
      </c>
      <c r="E130" s="10">
        <v>80.2</v>
      </c>
      <c r="F130" s="10">
        <v>74.4</v>
      </c>
      <c r="G130" s="10">
        <f t="shared" ref="G130:G134" si="3">E130*0.6+F130*0.4</f>
        <v>77.88</v>
      </c>
      <c r="H130" s="6"/>
    </row>
    <row r="131" s="1" customFormat="1" ht="23" customHeight="1" spans="1:8">
      <c r="A131" s="6">
        <v>130</v>
      </c>
      <c r="B131" s="6" t="s">
        <v>243</v>
      </c>
      <c r="C131" s="6" t="s">
        <v>278</v>
      </c>
      <c r="D131" s="9" t="s">
        <v>279</v>
      </c>
      <c r="E131" s="10">
        <v>79.8</v>
      </c>
      <c r="F131" s="10">
        <v>73.4</v>
      </c>
      <c r="G131" s="10">
        <f t="shared" si="3"/>
        <v>77.24</v>
      </c>
      <c r="H131" s="6"/>
    </row>
    <row r="132" s="1" customFormat="1" ht="23" customHeight="1" spans="1:8">
      <c r="A132" s="6">
        <v>131</v>
      </c>
      <c r="B132" s="6" t="s">
        <v>243</v>
      </c>
      <c r="C132" s="6" t="s">
        <v>280</v>
      </c>
      <c r="D132" s="9" t="s">
        <v>281</v>
      </c>
      <c r="E132" s="10">
        <v>82</v>
      </c>
      <c r="F132" s="10">
        <v>69.6</v>
      </c>
      <c r="G132" s="10">
        <f t="shared" si="3"/>
        <v>77.04</v>
      </c>
      <c r="H132" s="6"/>
    </row>
    <row r="133" s="1" customFormat="1" ht="23" customHeight="1" spans="1:8">
      <c r="A133" s="6">
        <v>132</v>
      </c>
      <c r="B133" s="6" t="s">
        <v>243</v>
      </c>
      <c r="C133" s="6" t="s">
        <v>282</v>
      </c>
      <c r="D133" s="9" t="s">
        <v>283</v>
      </c>
      <c r="E133" s="10">
        <v>83.8</v>
      </c>
      <c r="F133" s="10">
        <v>63.6</v>
      </c>
      <c r="G133" s="10">
        <f t="shared" si="3"/>
        <v>75.72</v>
      </c>
      <c r="H133" s="6"/>
    </row>
    <row r="134" s="2" customFormat="1" ht="23" customHeight="1" spans="1:8">
      <c r="A134" s="11">
        <v>133</v>
      </c>
      <c r="B134" s="11" t="s">
        <v>284</v>
      </c>
      <c r="C134" s="11" t="str">
        <f>"李培培"</f>
        <v>李培培</v>
      </c>
      <c r="D134" s="11" t="s">
        <v>285</v>
      </c>
      <c r="E134" s="12" t="s">
        <v>285</v>
      </c>
      <c r="F134" s="12">
        <v>0</v>
      </c>
      <c r="G134" s="12">
        <v>0</v>
      </c>
      <c r="H134" s="11" t="s">
        <v>53</v>
      </c>
    </row>
    <row r="135" s="1" customFormat="1" ht="23" customHeight="1" spans="1:8">
      <c r="A135" s="6">
        <v>134</v>
      </c>
      <c r="B135" s="6" t="s">
        <v>286</v>
      </c>
      <c r="C135" s="6" t="str">
        <f>"程思琪"</f>
        <v>程思琪</v>
      </c>
      <c r="D135" s="6" t="s">
        <v>285</v>
      </c>
      <c r="E135" s="10" t="s">
        <v>285</v>
      </c>
      <c r="F135" s="10">
        <v>76.7</v>
      </c>
      <c r="G135" s="10">
        <v>76.7</v>
      </c>
      <c r="H135" s="6"/>
    </row>
    <row r="136" s="1" customFormat="1" ht="23" customHeight="1" spans="1:8">
      <c r="A136" s="6">
        <v>135</v>
      </c>
      <c r="B136" s="6" t="s">
        <v>287</v>
      </c>
      <c r="C136" s="6" t="str">
        <f>"陈莹"</f>
        <v>陈莹</v>
      </c>
      <c r="D136" s="6" t="s">
        <v>285</v>
      </c>
      <c r="E136" s="10" t="s">
        <v>285</v>
      </c>
      <c r="F136" s="10">
        <v>0</v>
      </c>
      <c r="G136" s="10">
        <v>0</v>
      </c>
      <c r="H136" s="6" t="s">
        <v>53</v>
      </c>
    </row>
    <row r="137" s="1" customFormat="1" ht="23" customHeight="1" spans="1:8">
      <c r="A137" s="6">
        <v>136</v>
      </c>
      <c r="B137" s="6" t="s">
        <v>287</v>
      </c>
      <c r="C137" s="6" t="str">
        <f>"陈曼玉"</f>
        <v>陈曼玉</v>
      </c>
      <c r="D137" s="6" t="s">
        <v>285</v>
      </c>
      <c r="E137" s="10" t="s">
        <v>285</v>
      </c>
      <c r="F137" s="10">
        <v>0</v>
      </c>
      <c r="G137" s="10">
        <v>0</v>
      </c>
      <c r="H137" s="6" t="s">
        <v>53</v>
      </c>
    </row>
    <row r="138" s="1" customFormat="1" ht="23" customHeight="1" spans="1:8">
      <c r="A138" s="6">
        <v>137</v>
      </c>
      <c r="B138" s="6" t="s">
        <v>287</v>
      </c>
      <c r="C138" s="6" t="str">
        <f>"邵茜茜"</f>
        <v>邵茜茜</v>
      </c>
      <c r="D138" s="6" t="s">
        <v>285</v>
      </c>
      <c r="E138" s="10" t="s">
        <v>285</v>
      </c>
      <c r="F138" s="10">
        <v>0</v>
      </c>
      <c r="G138" s="10">
        <v>0</v>
      </c>
      <c r="H138" s="6" t="s">
        <v>53</v>
      </c>
    </row>
    <row r="139" s="1" customFormat="1" ht="23" customHeight="1" spans="1:8">
      <c r="A139" s="6">
        <v>138</v>
      </c>
      <c r="B139" s="6" t="s">
        <v>287</v>
      </c>
      <c r="C139" s="6" t="str">
        <f>"王彤"</f>
        <v>王彤</v>
      </c>
      <c r="D139" s="6" t="s">
        <v>285</v>
      </c>
      <c r="E139" s="10" t="s">
        <v>285</v>
      </c>
      <c r="F139" s="10">
        <v>0</v>
      </c>
      <c r="G139" s="10">
        <v>0</v>
      </c>
      <c r="H139" s="6" t="s">
        <v>53</v>
      </c>
    </row>
    <row r="140" s="1" customFormat="1" ht="23" customHeight="1" spans="1:8">
      <c r="A140" s="6">
        <v>139</v>
      </c>
      <c r="B140" s="6" t="s">
        <v>288</v>
      </c>
      <c r="C140" s="6" t="str">
        <f>"孙兰婷"</f>
        <v>孙兰婷</v>
      </c>
      <c r="D140" s="6" t="s">
        <v>285</v>
      </c>
      <c r="E140" s="10" t="s">
        <v>285</v>
      </c>
      <c r="F140" s="10">
        <v>0</v>
      </c>
      <c r="G140" s="10">
        <v>0</v>
      </c>
      <c r="H140" s="6" t="s">
        <v>53</v>
      </c>
    </row>
    <row r="141" s="1" customFormat="1" ht="23" customHeight="1" spans="1:8">
      <c r="A141" s="6">
        <v>140</v>
      </c>
      <c r="B141" s="6" t="s">
        <v>288</v>
      </c>
      <c r="C141" s="6" t="str">
        <f>"李肖晴"</f>
        <v>李肖晴</v>
      </c>
      <c r="D141" s="6" t="s">
        <v>285</v>
      </c>
      <c r="E141" s="10" t="s">
        <v>285</v>
      </c>
      <c r="F141" s="10">
        <v>0</v>
      </c>
      <c r="G141" s="10">
        <v>0</v>
      </c>
      <c r="H141" s="6" t="s">
        <v>53</v>
      </c>
    </row>
    <row r="142" s="1" customFormat="1" ht="23" customHeight="1" spans="1:8">
      <c r="A142" s="6">
        <v>141</v>
      </c>
      <c r="B142" s="6" t="s">
        <v>288</v>
      </c>
      <c r="C142" s="6" t="str">
        <f>"濮绘绘"</f>
        <v>濮绘绘</v>
      </c>
      <c r="D142" s="6" t="s">
        <v>285</v>
      </c>
      <c r="E142" s="10" t="s">
        <v>285</v>
      </c>
      <c r="F142" s="10">
        <v>0</v>
      </c>
      <c r="G142" s="10">
        <v>0</v>
      </c>
      <c r="H142" s="6" t="s">
        <v>53</v>
      </c>
    </row>
    <row r="143" s="1" customFormat="1" ht="23" customHeight="1" spans="1:8">
      <c r="A143" s="6">
        <v>142</v>
      </c>
      <c r="B143" s="6" t="s">
        <v>289</v>
      </c>
      <c r="C143" s="6" t="str">
        <f>"石磊"</f>
        <v>石磊</v>
      </c>
      <c r="D143" s="6" t="s">
        <v>285</v>
      </c>
      <c r="E143" s="10" t="s">
        <v>285</v>
      </c>
      <c r="F143" s="10">
        <v>77.9</v>
      </c>
      <c r="G143" s="10">
        <v>77.9</v>
      </c>
      <c r="H143" s="6"/>
    </row>
    <row r="144" s="1" customFormat="1" ht="23" customHeight="1" spans="1:8">
      <c r="A144" s="6">
        <v>143</v>
      </c>
      <c r="B144" s="6" t="s">
        <v>289</v>
      </c>
      <c r="C144" s="6" t="str">
        <f>"陈敬宇"</f>
        <v>陈敬宇</v>
      </c>
      <c r="D144" s="6" t="s">
        <v>285</v>
      </c>
      <c r="E144" s="10" t="s">
        <v>285</v>
      </c>
      <c r="F144" s="10">
        <v>72</v>
      </c>
      <c r="G144" s="10">
        <v>72</v>
      </c>
      <c r="H144" s="6"/>
    </row>
    <row r="145" s="1" customFormat="1" ht="23" customHeight="1" spans="1:8">
      <c r="A145" s="6">
        <v>144</v>
      </c>
      <c r="B145" s="6" t="s">
        <v>289</v>
      </c>
      <c r="C145" s="6" t="str">
        <f>"周宗林"</f>
        <v>周宗林</v>
      </c>
      <c r="D145" s="6" t="s">
        <v>285</v>
      </c>
      <c r="E145" s="10" t="s">
        <v>285</v>
      </c>
      <c r="F145" s="10">
        <v>69.2</v>
      </c>
      <c r="G145" s="10">
        <v>69.2</v>
      </c>
      <c r="H145" s="6"/>
    </row>
    <row r="146" s="1" customFormat="1" ht="23" customHeight="1" spans="1:8">
      <c r="A146" s="6">
        <v>145</v>
      </c>
      <c r="B146" s="6" t="s">
        <v>289</v>
      </c>
      <c r="C146" s="6" t="str">
        <f>"王强"</f>
        <v>王强</v>
      </c>
      <c r="D146" s="6" t="s">
        <v>285</v>
      </c>
      <c r="E146" s="10" t="s">
        <v>285</v>
      </c>
      <c r="F146" s="10">
        <v>0</v>
      </c>
      <c r="G146" s="10">
        <v>0</v>
      </c>
      <c r="H146" s="6" t="s">
        <v>53</v>
      </c>
    </row>
    <row r="147" s="1" customFormat="1" ht="23" customHeight="1" spans="1:8">
      <c r="A147" s="6">
        <v>146</v>
      </c>
      <c r="B147" s="6" t="s">
        <v>289</v>
      </c>
      <c r="C147" s="6" t="str">
        <f>"张文卓"</f>
        <v>张文卓</v>
      </c>
      <c r="D147" s="6" t="s">
        <v>285</v>
      </c>
      <c r="E147" s="10" t="s">
        <v>285</v>
      </c>
      <c r="F147" s="10">
        <v>0</v>
      </c>
      <c r="G147" s="10">
        <v>0</v>
      </c>
      <c r="H147" s="6" t="s">
        <v>53</v>
      </c>
    </row>
    <row r="148" s="1" customFormat="1" ht="23" customHeight="1" spans="1:8">
      <c r="A148" s="6">
        <v>147</v>
      </c>
      <c r="B148" s="6" t="s">
        <v>290</v>
      </c>
      <c r="C148" s="6" t="str">
        <f>"侯克龙"</f>
        <v>侯克龙</v>
      </c>
      <c r="D148" s="6" t="s">
        <v>285</v>
      </c>
      <c r="E148" s="10" t="s">
        <v>285</v>
      </c>
      <c r="F148" s="10">
        <v>0</v>
      </c>
      <c r="G148" s="10">
        <v>0</v>
      </c>
      <c r="H148" s="6" t="s">
        <v>53</v>
      </c>
    </row>
    <row r="149" s="1" customFormat="1" ht="23" customHeight="1" spans="1:8">
      <c r="A149" s="6">
        <v>148</v>
      </c>
      <c r="B149" s="6" t="s">
        <v>290</v>
      </c>
      <c r="C149" s="6" t="str">
        <f>"许晓函"</f>
        <v>许晓函</v>
      </c>
      <c r="D149" s="6" t="s">
        <v>285</v>
      </c>
      <c r="E149" s="10" t="s">
        <v>285</v>
      </c>
      <c r="F149" s="10">
        <v>0</v>
      </c>
      <c r="G149" s="10">
        <v>0</v>
      </c>
      <c r="H149" s="6" t="s">
        <v>53</v>
      </c>
    </row>
    <row r="150" s="1" customFormat="1" ht="23" customHeight="1" spans="1:8">
      <c r="A150" s="6">
        <v>149</v>
      </c>
      <c r="B150" s="6" t="s">
        <v>291</v>
      </c>
      <c r="C150" s="6" t="str">
        <f>"邹云辉"</f>
        <v>邹云辉</v>
      </c>
      <c r="D150" s="6" t="s">
        <v>285</v>
      </c>
      <c r="E150" s="10" t="s">
        <v>285</v>
      </c>
      <c r="F150" s="10">
        <v>0</v>
      </c>
      <c r="G150" s="10">
        <v>0</v>
      </c>
      <c r="H150" s="6" t="s">
        <v>53</v>
      </c>
    </row>
    <row r="151" s="1" customFormat="1" ht="23" customHeight="1" spans="1:8">
      <c r="A151" s="6">
        <v>150</v>
      </c>
      <c r="B151" s="6" t="s">
        <v>291</v>
      </c>
      <c r="C151" s="6" t="str">
        <f>"刘长枫"</f>
        <v>刘长枫</v>
      </c>
      <c r="D151" s="6" t="s">
        <v>285</v>
      </c>
      <c r="E151" s="10" t="s">
        <v>285</v>
      </c>
      <c r="F151" s="10">
        <v>0</v>
      </c>
      <c r="G151" s="10">
        <v>0</v>
      </c>
      <c r="H151" s="6" t="s">
        <v>53</v>
      </c>
    </row>
    <row r="152" s="1" customFormat="1" ht="23" customHeight="1" spans="1:8">
      <c r="A152" s="6">
        <v>151</v>
      </c>
      <c r="B152" s="6" t="s">
        <v>291</v>
      </c>
      <c r="C152" s="6" t="str">
        <f>"张小飞"</f>
        <v>张小飞</v>
      </c>
      <c r="D152" s="6" t="s">
        <v>285</v>
      </c>
      <c r="E152" s="10" t="s">
        <v>285</v>
      </c>
      <c r="F152" s="10">
        <v>0</v>
      </c>
      <c r="G152" s="10">
        <v>0</v>
      </c>
      <c r="H152" s="6" t="s">
        <v>53</v>
      </c>
    </row>
    <row r="153" s="1" customFormat="1" ht="23" customHeight="1" spans="1:8">
      <c r="A153" s="6">
        <v>152</v>
      </c>
      <c r="B153" s="6" t="s">
        <v>292</v>
      </c>
      <c r="C153" s="6" t="str">
        <f>"戚磊"</f>
        <v>戚磊</v>
      </c>
      <c r="D153" s="6" t="s">
        <v>285</v>
      </c>
      <c r="E153" s="10" t="s">
        <v>285</v>
      </c>
      <c r="F153" s="10">
        <v>74.3</v>
      </c>
      <c r="G153" s="10">
        <v>74.3</v>
      </c>
      <c r="H153" s="6"/>
    </row>
    <row r="154" s="1" customFormat="1" ht="23" customHeight="1" spans="1:8">
      <c r="A154" s="6">
        <v>153</v>
      </c>
      <c r="B154" s="6" t="s">
        <v>292</v>
      </c>
      <c r="C154" s="6" t="str">
        <f>"王朋诗"</f>
        <v>王朋诗</v>
      </c>
      <c r="D154" s="6" t="s">
        <v>285</v>
      </c>
      <c r="E154" s="10" t="s">
        <v>285</v>
      </c>
      <c r="F154" s="10">
        <v>73.6</v>
      </c>
      <c r="G154" s="10">
        <v>73.6</v>
      </c>
      <c r="H154" s="6"/>
    </row>
    <row r="155" s="1" customFormat="1" ht="23" customHeight="1" spans="1:8">
      <c r="A155" s="6">
        <v>154</v>
      </c>
      <c r="B155" s="6" t="s">
        <v>292</v>
      </c>
      <c r="C155" s="6" t="str">
        <f>"邱元英"</f>
        <v>邱元英</v>
      </c>
      <c r="D155" s="6" t="s">
        <v>285</v>
      </c>
      <c r="E155" s="10" t="s">
        <v>285</v>
      </c>
      <c r="F155" s="10">
        <v>69.2</v>
      </c>
      <c r="G155" s="10">
        <v>69.2</v>
      </c>
      <c r="H155" s="6"/>
    </row>
    <row r="156" s="1" customFormat="1" ht="23" customHeight="1" spans="1:8">
      <c r="A156" s="6">
        <v>155</v>
      </c>
      <c r="B156" s="6" t="s">
        <v>292</v>
      </c>
      <c r="C156" s="6" t="str">
        <f>"张盼"</f>
        <v>张盼</v>
      </c>
      <c r="D156" s="6" t="s">
        <v>285</v>
      </c>
      <c r="E156" s="10" t="s">
        <v>285</v>
      </c>
      <c r="F156" s="10">
        <v>67.2</v>
      </c>
      <c r="G156" s="10">
        <v>67.2</v>
      </c>
      <c r="H156" s="6"/>
    </row>
    <row r="157" s="1" customFormat="1" ht="23" customHeight="1" spans="1:8">
      <c r="A157" s="6">
        <v>156</v>
      </c>
      <c r="B157" s="6" t="s">
        <v>293</v>
      </c>
      <c r="C157" s="6" t="str">
        <f>"陈亚男"</f>
        <v>陈亚男</v>
      </c>
      <c r="D157" s="6" t="s">
        <v>285</v>
      </c>
      <c r="E157" s="10" t="s">
        <v>285</v>
      </c>
      <c r="F157" s="10">
        <v>71.4</v>
      </c>
      <c r="G157" s="10">
        <v>71.4</v>
      </c>
      <c r="H157" s="6"/>
    </row>
    <row r="158" s="1" customFormat="1" ht="23" customHeight="1" spans="1:8">
      <c r="A158" s="6">
        <v>157</v>
      </c>
      <c r="B158" s="6" t="s">
        <v>293</v>
      </c>
      <c r="C158" s="6" t="str">
        <f>"许崇强"</f>
        <v>许崇强</v>
      </c>
      <c r="D158" s="6" t="s">
        <v>285</v>
      </c>
      <c r="E158" s="10" t="s">
        <v>285</v>
      </c>
      <c r="F158" s="10">
        <v>70.6</v>
      </c>
      <c r="G158" s="10">
        <v>70.6</v>
      </c>
      <c r="H158" s="6"/>
    </row>
    <row r="159" s="1" customFormat="1" ht="23" customHeight="1" spans="1:8">
      <c r="A159" s="6">
        <v>158</v>
      </c>
      <c r="B159" s="6" t="s">
        <v>293</v>
      </c>
      <c r="C159" s="6" t="str">
        <f>"忽德运"</f>
        <v>忽德运</v>
      </c>
      <c r="D159" s="6" t="s">
        <v>285</v>
      </c>
      <c r="E159" s="10" t="s">
        <v>285</v>
      </c>
      <c r="F159" s="10">
        <v>0</v>
      </c>
      <c r="G159" s="10">
        <v>0</v>
      </c>
      <c r="H159" s="6" t="s">
        <v>53</v>
      </c>
    </row>
    <row r="160" s="1" customFormat="1" ht="23" customHeight="1" spans="1:8">
      <c r="A160" s="6">
        <v>159</v>
      </c>
      <c r="B160" s="6" t="s">
        <v>294</v>
      </c>
      <c r="C160" s="6" t="str">
        <f>"杨婉婷"</f>
        <v>杨婉婷</v>
      </c>
      <c r="D160" s="6" t="str">
        <f>"2020020121"</f>
        <v>2020020121</v>
      </c>
      <c r="E160" s="13">
        <v>80.6</v>
      </c>
      <c r="F160" s="10">
        <v>73.2</v>
      </c>
      <c r="G160" s="10">
        <f>E160*0.6+F160*0.4</f>
        <v>77.64</v>
      </c>
      <c r="H160" s="6"/>
    </row>
    <row r="161" s="1" customFormat="1" ht="23" customHeight="1" spans="1:8">
      <c r="A161" s="6">
        <v>160</v>
      </c>
      <c r="B161" s="6" t="s">
        <v>294</v>
      </c>
      <c r="C161" s="6" t="str">
        <f>"王琼艳"</f>
        <v>王琼艳</v>
      </c>
      <c r="D161" s="6" t="str">
        <f>"2020020123"</f>
        <v>2020020123</v>
      </c>
      <c r="E161" s="13">
        <v>77.4</v>
      </c>
      <c r="F161" s="10">
        <v>77.6</v>
      </c>
      <c r="G161" s="10">
        <f>E161*0.6+F161*0.4</f>
        <v>77.48</v>
      </c>
      <c r="H161" s="6"/>
    </row>
    <row r="162" s="1" customFormat="1" ht="23" customHeight="1" spans="1:8">
      <c r="A162" s="6">
        <v>161</v>
      </c>
      <c r="B162" s="6" t="s">
        <v>294</v>
      </c>
      <c r="C162" s="6" t="str">
        <f>"周旋"</f>
        <v>周旋</v>
      </c>
      <c r="D162" s="6" t="str">
        <f>"2020020204"</f>
        <v>2020020204</v>
      </c>
      <c r="E162" s="13">
        <v>75.6</v>
      </c>
      <c r="F162" s="10">
        <v>72.6</v>
      </c>
      <c r="G162" s="10">
        <f>E162*0.6+F162*0.4</f>
        <v>74.4</v>
      </c>
      <c r="H162" s="6"/>
    </row>
    <row r="163" s="1" customFormat="1" ht="23" customHeight="1" spans="1:8">
      <c r="A163" s="6">
        <v>162</v>
      </c>
      <c r="B163" s="6" t="s">
        <v>294</v>
      </c>
      <c r="C163" s="6" t="str">
        <f>"杨晴晴"</f>
        <v>杨晴晴</v>
      </c>
      <c r="D163" s="6" t="str">
        <f>"2020020205"</f>
        <v>2020020205</v>
      </c>
      <c r="E163" s="13">
        <v>69.4</v>
      </c>
      <c r="F163" s="10">
        <v>68.8</v>
      </c>
      <c r="G163" s="10">
        <v>69.16</v>
      </c>
      <c r="H163" s="6"/>
    </row>
    <row r="164" s="1" customFormat="1" ht="23" customHeight="1" spans="1:8">
      <c r="A164" s="6">
        <v>163</v>
      </c>
      <c r="B164" s="6" t="s">
        <v>294</v>
      </c>
      <c r="C164" s="6" t="str">
        <f>"王静"</f>
        <v>王静</v>
      </c>
      <c r="D164" s="6" t="str">
        <f>"2020020124"</f>
        <v>2020020124</v>
      </c>
      <c r="E164" s="13">
        <v>72.6</v>
      </c>
      <c r="F164" s="10">
        <v>0</v>
      </c>
      <c r="G164" s="10">
        <v>43.56</v>
      </c>
      <c r="H164" s="6" t="s">
        <v>53</v>
      </c>
    </row>
    <row r="165" s="1" customFormat="1" ht="23" customHeight="1" spans="1:8">
      <c r="A165" s="6">
        <v>164</v>
      </c>
      <c r="B165" s="6" t="s">
        <v>295</v>
      </c>
      <c r="C165" s="6" t="str">
        <f>"王季红"</f>
        <v>王季红</v>
      </c>
      <c r="D165" s="6" t="str">
        <f>"2020022110"</f>
        <v>2020022110</v>
      </c>
      <c r="E165" s="13">
        <v>62.4</v>
      </c>
      <c r="F165" s="10">
        <v>78</v>
      </c>
      <c r="G165" s="10">
        <f t="shared" ref="G165:G203" si="4">E165*0.6+F165*0.4</f>
        <v>68.64</v>
      </c>
      <c r="H165" s="6"/>
    </row>
    <row r="166" s="1" customFormat="1" ht="23" customHeight="1" spans="1:8">
      <c r="A166" s="6">
        <v>165</v>
      </c>
      <c r="B166" s="6" t="s">
        <v>295</v>
      </c>
      <c r="C166" s="6" t="str">
        <f>"曹培琴"</f>
        <v>曹培琴</v>
      </c>
      <c r="D166" s="6" t="str">
        <f>"2020022121"</f>
        <v>2020022121</v>
      </c>
      <c r="E166" s="13">
        <v>65.2</v>
      </c>
      <c r="F166" s="10">
        <v>66.52</v>
      </c>
      <c r="G166" s="10">
        <f t="shared" si="4"/>
        <v>65.728</v>
      </c>
      <c r="H166" s="6"/>
    </row>
    <row r="167" s="1" customFormat="1" ht="23" customHeight="1" spans="1:8">
      <c r="A167" s="6">
        <v>166</v>
      </c>
      <c r="B167" s="6" t="s">
        <v>295</v>
      </c>
      <c r="C167" s="6" t="str">
        <f>"燕萍"</f>
        <v>燕萍</v>
      </c>
      <c r="D167" s="6" t="str">
        <f>"2020022118"</f>
        <v>2020022118</v>
      </c>
      <c r="E167" s="13">
        <v>65.2</v>
      </c>
      <c r="F167" s="10">
        <v>0</v>
      </c>
      <c r="G167" s="10">
        <f t="shared" si="4"/>
        <v>39.12</v>
      </c>
      <c r="H167" s="6" t="s">
        <v>53</v>
      </c>
    </row>
    <row r="168" s="1" customFormat="1" ht="23" customHeight="1" spans="1:8">
      <c r="A168" s="6">
        <v>167</v>
      </c>
      <c r="B168" s="6" t="s">
        <v>296</v>
      </c>
      <c r="C168" s="6" t="str">
        <f>"陈国强"</f>
        <v>陈国强</v>
      </c>
      <c r="D168" s="6" t="str">
        <f>"2020022904"</f>
        <v>2020022904</v>
      </c>
      <c r="E168" s="13">
        <v>64.4</v>
      </c>
      <c r="F168" s="10">
        <v>74.4</v>
      </c>
      <c r="G168" s="10">
        <f t="shared" si="4"/>
        <v>68.4</v>
      </c>
      <c r="H168" s="6"/>
    </row>
    <row r="169" s="1" customFormat="1" ht="23" customHeight="1" spans="1:8">
      <c r="A169" s="6">
        <v>168</v>
      </c>
      <c r="B169" s="6" t="s">
        <v>297</v>
      </c>
      <c r="C169" s="6" t="str">
        <f>"赵怡君"</f>
        <v>赵怡君</v>
      </c>
      <c r="D169" s="6" t="str">
        <f>"2020020425"</f>
        <v>2020020425</v>
      </c>
      <c r="E169" s="13">
        <v>91.8</v>
      </c>
      <c r="F169" s="10">
        <v>79.6</v>
      </c>
      <c r="G169" s="10">
        <f t="shared" si="4"/>
        <v>86.92</v>
      </c>
      <c r="H169" s="6"/>
    </row>
    <row r="170" s="1" customFormat="1" ht="23" customHeight="1" spans="1:8">
      <c r="A170" s="6">
        <v>169</v>
      </c>
      <c r="B170" s="6" t="s">
        <v>297</v>
      </c>
      <c r="C170" s="6" t="str">
        <f>"刘畅"</f>
        <v>刘畅</v>
      </c>
      <c r="D170" s="6" t="str">
        <f>"2020020428"</f>
        <v>2020020428</v>
      </c>
      <c r="E170" s="13">
        <v>84</v>
      </c>
      <c r="F170" s="10">
        <v>0</v>
      </c>
      <c r="G170" s="10">
        <f t="shared" si="4"/>
        <v>50.4</v>
      </c>
      <c r="H170" s="6" t="s">
        <v>53</v>
      </c>
    </row>
    <row r="171" s="1" customFormat="1" ht="23" customHeight="1" spans="1:8">
      <c r="A171" s="6">
        <v>170</v>
      </c>
      <c r="B171" s="6" t="s">
        <v>298</v>
      </c>
      <c r="C171" s="6" t="str">
        <f>"李光明"</f>
        <v>李光明</v>
      </c>
      <c r="D171" s="6" t="str">
        <f>"2020022915"</f>
        <v>2020022915</v>
      </c>
      <c r="E171" s="13">
        <v>56.4</v>
      </c>
      <c r="F171" s="10">
        <v>72.6</v>
      </c>
      <c r="G171" s="10">
        <f t="shared" si="4"/>
        <v>62.88</v>
      </c>
      <c r="H171" s="6"/>
    </row>
    <row r="172" s="1" customFormat="1" ht="23" customHeight="1" spans="1:8">
      <c r="A172" s="6">
        <v>171</v>
      </c>
      <c r="B172" s="6" t="s">
        <v>298</v>
      </c>
      <c r="C172" s="6" t="str">
        <f>"宋丽"</f>
        <v>宋丽</v>
      </c>
      <c r="D172" s="6" t="str">
        <f>"2020022912"</f>
        <v>2020022912</v>
      </c>
      <c r="E172" s="13">
        <v>56.2</v>
      </c>
      <c r="F172" s="10">
        <v>0</v>
      </c>
      <c r="G172" s="10">
        <f t="shared" si="4"/>
        <v>33.72</v>
      </c>
      <c r="H172" s="6" t="s">
        <v>53</v>
      </c>
    </row>
    <row r="173" s="1" customFormat="1" ht="23" customHeight="1" spans="1:8">
      <c r="A173" s="6">
        <v>172</v>
      </c>
      <c r="B173" s="6" t="s">
        <v>299</v>
      </c>
      <c r="C173" s="6" t="str">
        <f>"侯笑笑"</f>
        <v>侯笑笑</v>
      </c>
      <c r="D173" s="6" t="str">
        <f>"2020024626"</f>
        <v>2020024626</v>
      </c>
      <c r="E173" s="13">
        <v>68.2</v>
      </c>
      <c r="F173" s="10">
        <v>76.5</v>
      </c>
      <c r="G173" s="10">
        <f t="shared" si="4"/>
        <v>71.52</v>
      </c>
      <c r="H173" s="6"/>
    </row>
    <row r="174" s="1" customFormat="1" ht="23" customHeight="1" spans="1:8">
      <c r="A174" s="6">
        <v>173</v>
      </c>
      <c r="B174" s="6" t="s">
        <v>299</v>
      </c>
      <c r="C174" s="6" t="str">
        <f>"营曼曼"</f>
        <v>营曼曼</v>
      </c>
      <c r="D174" s="6" t="str">
        <f>"2020024623"</f>
        <v>2020024623</v>
      </c>
      <c r="E174" s="13">
        <v>64.8</v>
      </c>
      <c r="F174" s="10">
        <v>73.4</v>
      </c>
      <c r="G174" s="10">
        <f t="shared" si="4"/>
        <v>68.24</v>
      </c>
      <c r="H174" s="6"/>
    </row>
    <row r="175" s="1" customFormat="1" ht="23" customHeight="1" spans="1:8">
      <c r="A175" s="6">
        <v>174</v>
      </c>
      <c r="B175" s="6" t="s">
        <v>299</v>
      </c>
      <c r="C175" s="6" t="str">
        <f>"李文静"</f>
        <v>李文静</v>
      </c>
      <c r="D175" s="6" t="str">
        <f>"2020024627"</f>
        <v>2020024627</v>
      </c>
      <c r="E175" s="13">
        <v>61.6</v>
      </c>
      <c r="F175" s="10">
        <v>77.4</v>
      </c>
      <c r="G175" s="10">
        <f t="shared" si="4"/>
        <v>67.92</v>
      </c>
      <c r="H175" s="6"/>
    </row>
    <row r="176" s="1" customFormat="1" ht="23" customHeight="1" spans="1:8">
      <c r="A176" s="6">
        <v>175</v>
      </c>
      <c r="B176" s="6" t="s">
        <v>300</v>
      </c>
      <c r="C176" s="6" t="str">
        <f>"王金"</f>
        <v>王金</v>
      </c>
      <c r="D176" s="6" t="str">
        <f>"2020024904"</f>
        <v>2020024904</v>
      </c>
      <c r="E176" s="13">
        <v>80.8</v>
      </c>
      <c r="F176" s="10">
        <v>77.6</v>
      </c>
      <c r="G176" s="10">
        <f t="shared" si="4"/>
        <v>79.52</v>
      </c>
      <c r="H176" s="6"/>
    </row>
    <row r="177" s="1" customFormat="1" ht="23" customHeight="1" spans="1:8">
      <c r="A177" s="6">
        <v>176</v>
      </c>
      <c r="B177" s="6" t="s">
        <v>300</v>
      </c>
      <c r="C177" s="6" t="str">
        <f>"任丽"</f>
        <v>任丽</v>
      </c>
      <c r="D177" s="6" t="str">
        <f>"2020024709"</f>
        <v>2020024709</v>
      </c>
      <c r="E177" s="13">
        <v>75.8</v>
      </c>
      <c r="F177" s="10">
        <v>76.3</v>
      </c>
      <c r="G177" s="10">
        <f t="shared" si="4"/>
        <v>76</v>
      </c>
      <c r="H177" s="6"/>
    </row>
    <row r="178" s="1" customFormat="1" ht="23" customHeight="1" spans="1:8">
      <c r="A178" s="6">
        <v>177</v>
      </c>
      <c r="B178" s="6" t="s">
        <v>300</v>
      </c>
      <c r="C178" s="6" t="str">
        <f>"张娟"</f>
        <v>张娟</v>
      </c>
      <c r="D178" s="6" t="str">
        <f>"2020024821"</f>
        <v>2020024821</v>
      </c>
      <c r="E178" s="13">
        <v>73.8</v>
      </c>
      <c r="F178" s="10">
        <v>78.6</v>
      </c>
      <c r="G178" s="10">
        <f t="shared" si="4"/>
        <v>75.72</v>
      </c>
      <c r="H178" s="6"/>
    </row>
    <row r="179" s="1" customFormat="1" ht="23" customHeight="1" spans="1:8">
      <c r="A179" s="6">
        <v>178</v>
      </c>
      <c r="B179" s="6" t="s">
        <v>300</v>
      </c>
      <c r="C179" s="6" t="str">
        <f>"王秋怡"</f>
        <v>王秋怡</v>
      </c>
      <c r="D179" s="6" t="str">
        <f>"2020024719"</f>
        <v>2020024719</v>
      </c>
      <c r="E179" s="13">
        <v>74</v>
      </c>
      <c r="F179" s="10">
        <v>78</v>
      </c>
      <c r="G179" s="10">
        <f t="shared" si="4"/>
        <v>75.6</v>
      </c>
      <c r="H179" s="6"/>
    </row>
    <row r="180" s="1" customFormat="1" ht="23" customHeight="1" spans="1:8">
      <c r="A180" s="6">
        <v>179</v>
      </c>
      <c r="B180" s="6" t="s">
        <v>300</v>
      </c>
      <c r="C180" s="6" t="str">
        <f>"赵童童"</f>
        <v>赵童童</v>
      </c>
      <c r="D180" s="6" t="str">
        <f>"2020024802"</f>
        <v>2020024802</v>
      </c>
      <c r="E180" s="13">
        <v>74.8</v>
      </c>
      <c r="F180" s="10">
        <v>76.36</v>
      </c>
      <c r="G180" s="10">
        <f t="shared" si="4"/>
        <v>75.424</v>
      </c>
      <c r="H180" s="6"/>
    </row>
    <row r="181" s="1" customFormat="1" ht="23" customHeight="1" spans="1:8">
      <c r="A181" s="6">
        <v>180</v>
      </c>
      <c r="B181" s="6" t="s">
        <v>300</v>
      </c>
      <c r="C181" s="6" t="str">
        <f>"江洁梅"</f>
        <v>江洁梅</v>
      </c>
      <c r="D181" s="6" t="str">
        <f>"2020025005"</f>
        <v>2020025005</v>
      </c>
      <c r="E181" s="13">
        <v>72.6</v>
      </c>
      <c r="F181" s="10">
        <v>79.16</v>
      </c>
      <c r="G181" s="10">
        <f t="shared" si="4"/>
        <v>75.224</v>
      </c>
      <c r="H181" s="6"/>
    </row>
    <row r="182" s="1" customFormat="1" ht="23" customHeight="1" spans="1:8">
      <c r="A182" s="6">
        <v>181</v>
      </c>
      <c r="B182" s="6" t="s">
        <v>300</v>
      </c>
      <c r="C182" s="6" t="str">
        <f>"孟平平"</f>
        <v>孟平平</v>
      </c>
      <c r="D182" s="6" t="str">
        <f>"2020024828"</f>
        <v>2020024828</v>
      </c>
      <c r="E182" s="13">
        <v>72.4</v>
      </c>
      <c r="F182" s="10">
        <v>78.54</v>
      </c>
      <c r="G182" s="10">
        <f t="shared" si="4"/>
        <v>74.856</v>
      </c>
      <c r="H182" s="6"/>
    </row>
    <row r="183" s="1" customFormat="1" ht="23" customHeight="1" spans="1:8">
      <c r="A183" s="6">
        <v>182</v>
      </c>
      <c r="B183" s="6" t="s">
        <v>300</v>
      </c>
      <c r="C183" s="6" t="str">
        <f>"温露露"</f>
        <v>温露露</v>
      </c>
      <c r="D183" s="6" t="str">
        <f>"2020025019"</f>
        <v>2020025019</v>
      </c>
      <c r="E183" s="13">
        <v>77.8</v>
      </c>
      <c r="F183" s="10">
        <v>70.18</v>
      </c>
      <c r="G183" s="10">
        <f t="shared" si="4"/>
        <v>74.752</v>
      </c>
      <c r="H183" s="6"/>
    </row>
    <row r="184" s="1" customFormat="1" ht="23" customHeight="1" spans="1:8">
      <c r="A184" s="6">
        <v>183</v>
      </c>
      <c r="B184" s="6" t="s">
        <v>300</v>
      </c>
      <c r="C184" s="6" t="str">
        <f>"王玲"</f>
        <v>王玲</v>
      </c>
      <c r="D184" s="6" t="str">
        <f>"2020024815"</f>
        <v>2020024815</v>
      </c>
      <c r="E184" s="13">
        <v>75</v>
      </c>
      <c r="F184" s="10">
        <v>73.84</v>
      </c>
      <c r="G184" s="10">
        <f t="shared" si="4"/>
        <v>74.536</v>
      </c>
      <c r="H184" s="6"/>
    </row>
    <row r="185" s="1" customFormat="1" ht="23" customHeight="1" spans="1:8">
      <c r="A185" s="6">
        <v>184</v>
      </c>
      <c r="B185" s="6" t="s">
        <v>300</v>
      </c>
      <c r="C185" s="6" t="str">
        <f>"刘静"</f>
        <v>刘静</v>
      </c>
      <c r="D185" s="6" t="str">
        <f>"2020025025"</f>
        <v>2020025025</v>
      </c>
      <c r="E185" s="13">
        <v>72.6</v>
      </c>
      <c r="F185" s="10">
        <v>73.22</v>
      </c>
      <c r="G185" s="10">
        <f t="shared" si="4"/>
        <v>72.848</v>
      </c>
      <c r="H185" s="6"/>
    </row>
    <row r="186" s="1" customFormat="1" ht="23" customHeight="1" spans="1:8">
      <c r="A186" s="6">
        <v>185</v>
      </c>
      <c r="B186" s="6" t="s">
        <v>300</v>
      </c>
      <c r="C186" s="6" t="str">
        <f>"朱曼莉"</f>
        <v>朱曼莉</v>
      </c>
      <c r="D186" s="6" t="str">
        <f>"2020024907"</f>
        <v>2020024907</v>
      </c>
      <c r="E186" s="13">
        <v>72.4</v>
      </c>
      <c r="F186" s="10">
        <v>0</v>
      </c>
      <c r="G186" s="10">
        <f t="shared" si="4"/>
        <v>43.44</v>
      </c>
      <c r="H186" s="6" t="s">
        <v>53</v>
      </c>
    </row>
    <row r="187" s="1" customFormat="1" ht="23" customHeight="1" spans="1:8">
      <c r="A187" s="6">
        <v>186</v>
      </c>
      <c r="B187" s="6" t="s">
        <v>301</v>
      </c>
      <c r="C187" s="6" t="str">
        <f>"毛枭撼"</f>
        <v>毛枭撼</v>
      </c>
      <c r="D187" s="6" t="str">
        <f>"2020022826"</f>
        <v>2020022826</v>
      </c>
      <c r="E187" s="13">
        <v>64.2</v>
      </c>
      <c r="F187" s="10">
        <v>72</v>
      </c>
      <c r="G187" s="10">
        <f t="shared" si="4"/>
        <v>67.32</v>
      </c>
      <c r="H187" s="6"/>
    </row>
    <row r="188" s="1" customFormat="1" ht="23" customHeight="1" spans="1:8">
      <c r="A188" s="6">
        <v>187</v>
      </c>
      <c r="B188" s="6" t="s">
        <v>302</v>
      </c>
      <c r="C188" s="6" t="str">
        <f>"黄颖"</f>
        <v>黄颖</v>
      </c>
      <c r="D188" s="6" t="str">
        <f>"2020020223"</f>
        <v>2020020223</v>
      </c>
      <c r="E188" s="13">
        <v>75.4</v>
      </c>
      <c r="F188" s="10">
        <v>84.1</v>
      </c>
      <c r="G188" s="10">
        <f t="shared" si="4"/>
        <v>78.88</v>
      </c>
      <c r="H188" s="6"/>
    </row>
    <row r="189" s="1" customFormat="1" ht="23" customHeight="1" spans="1:8">
      <c r="A189" s="6">
        <v>188</v>
      </c>
      <c r="B189" s="6" t="s">
        <v>302</v>
      </c>
      <c r="C189" s="6" t="str">
        <f>"王玉婷"</f>
        <v>王玉婷</v>
      </c>
      <c r="D189" s="6" t="str">
        <f>"2020020224"</f>
        <v>2020020224</v>
      </c>
      <c r="E189" s="13">
        <v>78.6</v>
      </c>
      <c r="F189" s="10">
        <v>71.9</v>
      </c>
      <c r="G189" s="10">
        <f t="shared" si="4"/>
        <v>75.92</v>
      </c>
      <c r="H189" s="6"/>
    </row>
    <row r="190" s="1" customFormat="1" ht="23" customHeight="1" spans="1:8">
      <c r="A190" s="6">
        <v>189</v>
      </c>
      <c r="B190" s="6" t="s">
        <v>302</v>
      </c>
      <c r="C190" s="6" t="str">
        <f>"任小倩"</f>
        <v>任小倩</v>
      </c>
      <c r="D190" s="6" t="str">
        <f>"2020020218"</f>
        <v>2020020218</v>
      </c>
      <c r="E190" s="13">
        <v>77.2</v>
      </c>
      <c r="F190" s="10">
        <v>69.7</v>
      </c>
      <c r="G190" s="10">
        <f t="shared" si="4"/>
        <v>74.2</v>
      </c>
      <c r="H190" s="6"/>
    </row>
    <row r="191" s="1" customFormat="1" ht="23" customHeight="1" spans="1:8">
      <c r="A191" s="6">
        <v>190</v>
      </c>
      <c r="B191" s="6" t="s">
        <v>302</v>
      </c>
      <c r="C191" s="6" t="str">
        <f>"宋敏"</f>
        <v>宋敏</v>
      </c>
      <c r="D191" s="6" t="str">
        <f>"2020020226"</f>
        <v>2020020226</v>
      </c>
      <c r="E191" s="13">
        <v>89.6</v>
      </c>
      <c r="F191" s="10">
        <v>0</v>
      </c>
      <c r="G191" s="10">
        <f t="shared" si="4"/>
        <v>53.76</v>
      </c>
      <c r="H191" s="6" t="s">
        <v>53</v>
      </c>
    </row>
    <row r="192" s="1" customFormat="1" ht="23" customHeight="1" spans="1:8">
      <c r="A192" s="6">
        <v>191</v>
      </c>
      <c r="B192" s="6" t="s">
        <v>302</v>
      </c>
      <c r="C192" s="6" t="str">
        <f>"王迪楠"</f>
        <v>王迪楠</v>
      </c>
      <c r="D192" s="6" t="str">
        <f>"2020020212"</f>
        <v>2020020212</v>
      </c>
      <c r="E192" s="13">
        <v>75.8</v>
      </c>
      <c r="F192" s="10">
        <v>0</v>
      </c>
      <c r="G192" s="10">
        <f t="shared" si="4"/>
        <v>45.48</v>
      </c>
      <c r="H192" s="6" t="s">
        <v>53</v>
      </c>
    </row>
    <row r="193" s="1" customFormat="1" ht="23" customHeight="1" spans="1:8">
      <c r="A193" s="6">
        <v>192</v>
      </c>
      <c r="B193" s="6" t="s">
        <v>302</v>
      </c>
      <c r="C193" s="6" t="str">
        <f>"高子涵"</f>
        <v>高子涵</v>
      </c>
      <c r="D193" s="6" t="str">
        <f>"2020020222"</f>
        <v>2020020222</v>
      </c>
      <c r="E193" s="13">
        <v>70.6</v>
      </c>
      <c r="F193" s="10">
        <v>0</v>
      </c>
      <c r="G193" s="10">
        <f t="shared" si="4"/>
        <v>42.36</v>
      </c>
      <c r="H193" s="6" t="s">
        <v>53</v>
      </c>
    </row>
    <row r="194" s="1" customFormat="1" ht="23" customHeight="1" spans="1:8">
      <c r="A194" s="6">
        <v>193</v>
      </c>
      <c r="B194" s="6" t="s">
        <v>303</v>
      </c>
      <c r="C194" s="6" t="str">
        <f>"石薇薇"</f>
        <v>石薇薇</v>
      </c>
      <c r="D194" s="6" t="str">
        <f>"2020020318"</f>
        <v>2020020318</v>
      </c>
      <c r="E194" s="13">
        <v>70.8</v>
      </c>
      <c r="F194" s="10">
        <v>80.26</v>
      </c>
      <c r="G194" s="10">
        <f t="shared" si="4"/>
        <v>74.584</v>
      </c>
      <c r="H194" s="6"/>
    </row>
    <row r="195" s="1" customFormat="1" ht="23" customHeight="1" spans="1:8">
      <c r="A195" s="6">
        <v>194</v>
      </c>
      <c r="B195" s="6" t="s">
        <v>303</v>
      </c>
      <c r="C195" s="6" t="str">
        <f>"施艾每"</f>
        <v>施艾每</v>
      </c>
      <c r="D195" s="6" t="str">
        <f>"2020020325"</f>
        <v>2020020325</v>
      </c>
      <c r="E195" s="13">
        <v>74.6</v>
      </c>
      <c r="F195" s="10">
        <v>71.9</v>
      </c>
      <c r="G195" s="10">
        <f t="shared" si="4"/>
        <v>73.52</v>
      </c>
      <c r="H195" s="6"/>
    </row>
    <row r="196" s="1" customFormat="1" ht="23" customHeight="1" spans="1:8">
      <c r="A196" s="6">
        <v>195</v>
      </c>
      <c r="B196" s="6" t="s">
        <v>303</v>
      </c>
      <c r="C196" s="6" t="str">
        <f>"王成立"</f>
        <v>王成立</v>
      </c>
      <c r="D196" s="6" t="str">
        <f>"2020020321"</f>
        <v>2020020321</v>
      </c>
      <c r="E196" s="13">
        <v>64.8</v>
      </c>
      <c r="F196" s="10">
        <v>81.06</v>
      </c>
      <c r="G196" s="10">
        <f t="shared" si="4"/>
        <v>71.304</v>
      </c>
      <c r="H196" s="6"/>
    </row>
    <row r="197" s="1" customFormat="1" ht="23" customHeight="1" spans="1:8">
      <c r="A197" s="6">
        <v>196</v>
      </c>
      <c r="B197" s="6" t="s">
        <v>303</v>
      </c>
      <c r="C197" s="6" t="str">
        <f>"王影"</f>
        <v>王影</v>
      </c>
      <c r="D197" s="6" t="str">
        <f>"2020020314"</f>
        <v>2020020314</v>
      </c>
      <c r="E197" s="13">
        <v>64.8</v>
      </c>
      <c r="F197" s="10">
        <v>79.3</v>
      </c>
      <c r="G197" s="10">
        <f t="shared" si="4"/>
        <v>70.6</v>
      </c>
      <c r="H197" s="6"/>
    </row>
    <row r="198" s="1" customFormat="1" ht="23" customHeight="1" spans="1:8">
      <c r="A198" s="6">
        <v>197</v>
      </c>
      <c r="B198" s="6" t="s">
        <v>303</v>
      </c>
      <c r="C198" s="6" t="str">
        <f>"吴青青"</f>
        <v>吴青青</v>
      </c>
      <c r="D198" s="6" t="str">
        <f>"2020020305"</f>
        <v>2020020305</v>
      </c>
      <c r="E198" s="13">
        <v>64.6</v>
      </c>
      <c r="F198" s="10">
        <v>72.6</v>
      </c>
      <c r="G198" s="10">
        <f t="shared" si="4"/>
        <v>67.8</v>
      </c>
      <c r="H198" s="6"/>
    </row>
    <row r="199" s="1" customFormat="1" ht="23" customHeight="1" spans="1:8">
      <c r="A199" s="6">
        <v>198</v>
      </c>
      <c r="B199" s="6" t="s">
        <v>303</v>
      </c>
      <c r="C199" s="6" t="str">
        <f>"王秀冬"</f>
        <v>王秀冬</v>
      </c>
      <c r="D199" s="6" t="str">
        <f>"2020020327"</f>
        <v>2020020327</v>
      </c>
      <c r="E199" s="13">
        <v>74.6</v>
      </c>
      <c r="F199" s="10">
        <v>0</v>
      </c>
      <c r="G199" s="10">
        <f t="shared" si="4"/>
        <v>44.76</v>
      </c>
      <c r="H199" s="6" t="s">
        <v>53</v>
      </c>
    </row>
    <row r="200" s="1" customFormat="1" ht="23" customHeight="1" spans="1:8">
      <c r="A200" s="6">
        <v>199</v>
      </c>
      <c r="B200" s="6" t="s">
        <v>304</v>
      </c>
      <c r="C200" s="6" t="str">
        <f>"丁伟伟"</f>
        <v>丁伟伟</v>
      </c>
      <c r="D200" s="6" t="str">
        <f>"2020021016"</f>
        <v>2020021016</v>
      </c>
      <c r="E200" s="13">
        <v>82.7</v>
      </c>
      <c r="F200" s="10">
        <v>77.8</v>
      </c>
      <c r="G200" s="10">
        <f t="shared" si="4"/>
        <v>80.74</v>
      </c>
      <c r="H200" s="6"/>
    </row>
    <row r="201" s="1" customFormat="1" ht="23" customHeight="1" spans="1:8">
      <c r="A201" s="6">
        <v>200</v>
      </c>
      <c r="B201" s="6" t="s">
        <v>304</v>
      </c>
      <c r="C201" s="6" t="str">
        <f>"罗倩雯"</f>
        <v>罗倩雯</v>
      </c>
      <c r="D201" s="6" t="str">
        <f>"2020021924"</f>
        <v>2020021924</v>
      </c>
      <c r="E201" s="13">
        <v>84.5</v>
      </c>
      <c r="F201" s="10">
        <v>73.8</v>
      </c>
      <c r="G201" s="10">
        <f t="shared" si="4"/>
        <v>80.22</v>
      </c>
      <c r="H201" s="6"/>
    </row>
    <row r="202" s="1" customFormat="1" ht="23" customHeight="1" spans="1:8">
      <c r="A202" s="6">
        <v>201</v>
      </c>
      <c r="B202" s="6" t="s">
        <v>305</v>
      </c>
      <c r="C202" s="6" t="str">
        <f>"葛小丛"</f>
        <v>葛小丛</v>
      </c>
      <c r="D202" s="6" t="str">
        <f>"2020021919"</f>
        <v>2020021919</v>
      </c>
      <c r="E202" s="13">
        <v>70.6</v>
      </c>
      <c r="F202" s="10">
        <v>76</v>
      </c>
      <c r="G202" s="10">
        <f t="shared" si="4"/>
        <v>72.76</v>
      </c>
      <c r="H202" s="6"/>
    </row>
    <row r="203" s="1" customFormat="1" ht="23" customHeight="1" spans="1:8">
      <c r="A203" s="6">
        <v>202</v>
      </c>
      <c r="B203" s="6" t="s">
        <v>305</v>
      </c>
      <c r="C203" s="6" t="str">
        <f>"徐顼"</f>
        <v>徐顼</v>
      </c>
      <c r="D203" s="6" t="str">
        <f>"2020021909"</f>
        <v>2020021909</v>
      </c>
      <c r="E203" s="13">
        <v>58.6</v>
      </c>
      <c r="F203" s="10">
        <v>0</v>
      </c>
      <c r="G203" s="10">
        <f t="shared" si="4"/>
        <v>35.16</v>
      </c>
      <c r="H203" s="6" t="s">
        <v>53</v>
      </c>
    </row>
    <row r="204" s="1" customFormat="1" ht="23" customHeight="1" spans="1:8">
      <c r="A204" s="6">
        <v>203</v>
      </c>
      <c r="B204" s="6" t="s">
        <v>306</v>
      </c>
      <c r="C204" s="6" t="str">
        <f>"赵致缘"</f>
        <v>赵致缘</v>
      </c>
      <c r="D204" s="6" t="s">
        <v>285</v>
      </c>
      <c r="E204" s="10" t="s">
        <v>285</v>
      </c>
      <c r="F204" s="10">
        <v>80.2</v>
      </c>
      <c r="G204" s="10">
        <v>80.2</v>
      </c>
      <c r="H204" s="6"/>
    </row>
    <row r="205" s="1" customFormat="1" ht="23" customHeight="1" spans="1:8">
      <c r="A205" s="6">
        <v>204</v>
      </c>
      <c r="B205" s="6" t="s">
        <v>306</v>
      </c>
      <c r="C205" s="6" t="str">
        <f>"程星"</f>
        <v>程星</v>
      </c>
      <c r="D205" s="6" t="s">
        <v>285</v>
      </c>
      <c r="E205" s="10" t="s">
        <v>285</v>
      </c>
      <c r="F205" s="10">
        <v>0</v>
      </c>
      <c r="G205" s="10">
        <v>0</v>
      </c>
      <c r="H205" s="6" t="s">
        <v>53</v>
      </c>
    </row>
    <row r="206" s="1" customFormat="1" ht="23" customHeight="1" spans="1:8">
      <c r="A206" s="6">
        <v>205</v>
      </c>
      <c r="B206" s="6" t="s">
        <v>307</v>
      </c>
      <c r="C206" s="6" t="str">
        <f>"徐绍侠"</f>
        <v>徐绍侠</v>
      </c>
      <c r="D206" s="6" t="s">
        <v>285</v>
      </c>
      <c r="E206" s="10" t="s">
        <v>285</v>
      </c>
      <c r="F206" s="10">
        <v>0</v>
      </c>
      <c r="G206" s="10">
        <v>0</v>
      </c>
      <c r="H206" s="6" t="s">
        <v>53</v>
      </c>
    </row>
    <row r="207" s="1" customFormat="1" ht="23" customHeight="1" spans="1:8">
      <c r="A207" s="6">
        <v>206</v>
      </c>
      <c r="B207" s="6" t="s">
        <v>308</v>
      </c>
      <c r="C207" s="6" t="str">
        <f>"李倩"</f>
        <v>李倩</v>
      </c>
      <c r="D207" s="6" t="s">
        <v>285</v>
      </c>
      <c r="E207" s="10" t="s">
        <v>285</v>
      </c>
      <c r="F207" s="10">
        <v>0</v>
      </c>
      <c r="G207" s="10">
        <v>0</v>
      </c>
      <c r="H207" s="6" t="s">
        <v>53</v>
      </c>
    </row>
    <row r="208" s="1" customFormat="1" ht="23" customHeight="1" spans="1:8">
      <c r="A208" s="6">
        <v>207</v>
      </c>
      <c r="B208" s="6" t="s">
        <v>309</v>
      </c>
      <c r="C208" s="6" t="str">
        <f>"杜静"</f>
        <v>杜静</v>
      </c>
      <c r="D208" s="6" t="s">
        <v>285</v>
      </c>
      <c r="E208" s="10" t="s">
        <v>285</v>
      </c>
      <c r="F208" s="10">
        <v>78.4</v>
      </c>
      <c r="G208" s="10">
        <v>78.4</v>
      </c>
      <c r="H208" s="6"/>
    </row>
    <row r="209" s="1" customFormat="1" ht="23" customHeight="1" spans="1:8">
      <c r="A209" s="6">
        <v>208</v>
      </c>
      <c r="B209" s="6" t="s">
        <v>309</v>
      </c>
      <c r="C209" s="6" t="str">
        <f>"李晓军"</f>
        <v>李晓军</v>
      </c>
      <c r="D209" s="6" t="s">
        <v>285</v>
      </c>
      <c r="E209" s="10" t="s">
        <v>285</v>
      </c>
      <c r="F209" s="10">
        <v>76.6</v>
      </c>
      <c r="G209" s="10">
        <v>76.6</v>
      </c>
      <c r="H209" s="6"/>
    </row>
    <row r="210" s="1" customFormat="1" ht="23" customHeight="1" spans="1:8">
      <c r="A210" s="6">
        <v>209</v>
      </c>
      <c r="B210" s="6" t="s">
        <v>309</v>
      </c>
      <c r="C210" s="6" t="str">
        <f>"邵毛言"</f>
        <v>邵毛言</v>
      </c>
      <c r="D210" s="6" t="s">
        <v>285</v>
      </c>
      <c r="E210" s="10" t="s">
        <v>285</v>
      </c>
      <c r="F210" s="10">
        <v>76.1</v>
      </c>
      <c r="G210" s="10">
        <v>76.1</v>
      </c>
      <c r="H210" s="6"/>
    </row>
    <row r="211" s="1" customFormat="1" ht="23" customHeight="1" spans="1:8">
      <c r="A211" s="6">
        <v>210</v>
      </c>
      <c r="B211" s="6" t="s">
        <v>309</v>
      </c>
      <c r="C211" s="6" t="str">
        <f>"雷侠"</f>
        <v>雷侠</v>
      </c>
      <c r="D211" s="6" t="s">
        <v>285</v>
      </c>
      <c r="E211" s="10" t="s">
        <v>285</v>
      </c>
      <c r="F211" s="10">
        <v>73.4</v>
      </c>
      <c r="G211" s="10">
        <v>73.4</v>
      </c>
      <c r="H211" s="6"/>
    </row>
    <row r="212" s="1" customFormat="1" ht="23" customHeight="1" spans="1:8">
      <c r="A212" s="6">
        <v>211</v>
      </c>
      <c r="B212" s="14" t="s">
        <v>309</v>
      </c>
      <c r="C212" s="6" t="str">
        <f>"李淑敏"</f>
        <v>李淑敏</v>
      </c>
      <c r="D212" s="6" t="s">
        <v>285</v>
      </c>
      <c r="E212" s="10" t="s">
        <v>285</v>
      </c>
      <c r="F212" s="10">
        <v>66.2</v>
      </c>
      <c r="G212" s="10">
        <v>66.2</v>
      </c>
      <c r="H212" s="6"/>
    </row>
    <row r="213" s="1" customFormat="1" ht="23" customHeight="1" spans="1:8">
      <c r="A213" s="6">
        <v>212</v>
      </c>
      <c r="B213" s="6" t="s">
        <v>309</v>
      </c>
      <c r="C213" s="6" t="str">
        <f>"秦利"</f>
        <v>秦利</v>
      </c>
      <c r="D213" s="6" t="s">
        <v>285</v>
      </c>
      <c r="E213" s="10" t="s">
        <v>285</v>
      </c>
      <c r="F213" s="10">
        <v>0</v>
      </c>
      <c r="G213" s="10">
        <v>0</v>
      </c>
      <c r="H213" s="6" t="s">
        <v>53</v>
      </c>
    </row>
    <row r="214" s="3" customFormat="1" ht="23" customHeight="1" spans="1:8">
      <c r="A214" s="6">
        <v>213</v>
      </c>
      <c r="B214" s="15" t="s">
        <v>310</v>
      </c>
      <c r="C214" s="15" t="str">
        <f>"侯睿"</f>
        <v>侯睿</v>
      </c>
      <c r="D214" s="15" t="str">
        <f>"2020023210"</f>
        <v>2020023210</v>
      </c>
      <c r="E214" s="16">
        <v>59.4</v>
      </c>
      <c r="F214" s="13">
        <v>75.2</v>
      </c>
      <c r="G214" s="10">
        <f t="shared" ref="G214:G231" si="5">E214*0.6+F214*0.4</f>
        <v>65.72</v>
      </c>
      <c r="H214" s="9"/>
    </row>
    <row r="215" s="3" customFormat="1" ht="23" customHeight="1" spans="1:8">
      <c r="A215" s="6">
        <v>214</v>
      </c>
      <c r="B215" s="15" t="s">
        <v>310</v>
      </c>
      <c r="C215" s="15" t="str">
        <f>"韩高群"</f>
        <v>韩高群</v>
      </c>
      <c r="D215" s="15" t="str">
        <f>"2020023212"</f>
        <v>2020023212</v>
      </c>
      <c r="E215" s="16">
        <v>66.4</v>
      </c>
      <c r="F215" s="13">
        <v>0</v>
      </c>
      <c r="G215" s="10">
        <f t="shared" si="5"/>
        <v>39.84</v>
      </c>
      <c r="H215" s="9" t="s">
        <v>53</v>
      </c>
    </row>
    <row r="216" s="3" customFormat="1" ht="23" customHeight="1" spans="1:8">
      <c r="A216" s="6">
        <v>215</v>
      </c>
      <c r="B216" s="15" t="s">
        <v>311</v>
      </c>
      <c r="C216" s="15" t="str">
        <f>"舒姗"</f>
        <v>舒姗</v>
      </c>
      <c r="D216" s="15" t="str">
        <f>"2020020422"</f>
        <v>2020020422</v>
      </c>
      <c r="E216" s="16">
        <v>85.8</v>
      </c>
      <c r="F216" s="13">
        <v>78.6</v>
      </c>
      <c r="G216" s="10">
        <f t="shared" si="5"/>
        <v>82.92</v>
      </c>
      <c r="H216" s="9"/>
    </row>
    <row r="217" s="3" customFormat="1" ht="23" customHeight="1" spans="1:8">
      <c r="A217" s="6">
        <v>216</v>
      </c>
      <c r="B217" s="15" t="s">
        <v>311</v>
      </c>
      <c r="C217" s="9" t="s">
        <v>312</v>
      </c>
      <c r="D217" s="9">
        <v>2020020424</v>
      </c>
      <c r="E217" s="13">
        <v>72.8</v>
      </c>
      <c r="F217" s="13">
        <v>75.3</v>
      </c>
      <c r="G217" s="10">
        <f t="shared" si="5"/>
        <v>73.8</v>
      </c>
      <c r="H217" s="9"/>
    </row>
    <row r="218" s="3" customFormat="1" ht="23" customHeight="1" spans="1:8">
      <c r="A218" s="6">
        <v>217</v>
      </c>
      <c r="B218" s="15" t="s">
        <v>313</v>
      </c>
      <c r="C218" s="15" t="str">
        <f>"阮圣玉"</f>
        <v>阮圣玉</v>
      </c>
      <c r="D218" s="15" t="str">
        <f>"2020023128"</f>
        <v>2020023128</v>
      </c>
      <c r="E218" s="16">
        <v>75.1</v>
      </c>
      <c r="F218" s="13">
        <v>70.8</v>
      </c>
      <c r="G218" s="10">
        <f t="shared" si="5"/>
        <v>73.38</v>
      </c>
      <c r="H218" s="9"/>
    </row>
    <row r="219" s="3" customFormat="1" ht="23" customHeight="1" spans="1:8">
      <c r="A219" s="6">
        <v>218</v>
      </c>
      <c r="B219" s="15" t="s">
        <v>313</v>
      </c>
      <c r="C219" s="15" t="str">
        <f>"刘朔龙"</f>
        <v>刘朔龙</v>
      </c>
      <c r="D219" s="15" t="str">
        <f>"2020023124"</f>
        <v>2020023124</v>
      </c>
      <c r="E219" s="16">
        <v>69.7</v>
      </c>
      <c r="F219" s="13">
        <v>70.8</v>
      </c>
      <c r="G219" s="10">
        <f t="shared" si="5"/>
        <v>70.14</v>
      </c>
      <c r="H219" s="9"/>
    </row>
    <row r="220" s="3" customFormat="1" ht="23" customHeight="1" spans="1:8">
      <c r="A220" s="6">
        <v>219</v>
      </c>
      <c r="B220" s="17" t="s">
        <v>314</v>
      </c>
      <c r="C220" s="15" t="str">
        <f>"杨晶"</f>
        <v>杨晶</v>
      </c>
      <c r="D220" s="15" t="str">
        <f>"2020021413"</f>
        <v>2020021413</v>
      </c>
      <c r="E220" s="16">
        <v>59</v>
      </c>
      <c r="F220" s="13">
        <v>71</v>
      </c>
      <c r="G220" s="10">
        <f t="shared" si="5"/>
        <v>63.8</v>
      </c>
      <c r="H220" s="9"/>
    </row>
    <row r="221" s="3" customFormat="1" ht="23" customHeight="1" spans="1:8">
      <c r="A221" s="6">
        <v>220</v>
      </c>
      <c r="B221" s="15" t="s">
        <v>315</v>
      </c>
      <c r="C221" s="15" t="str">
        <f>"闫欢欢"</f>
        <v>闫欢欢</v>
      </c>
      <c r="D221" s="15" t="str">
        <f>"2020021421"</f>
        <v>2020021421</v>
      </c>
      <c r="E221" s="16">
        <v>55.2</v>
      </c>
      <c r="F221" s="13">
        <v>74.8</v>
      </c>
      <c r="G221" s="10">
        <f t="shared" si="5"/>
        <v>63.04</v>
      </c>
      <c r="H221" s="9"/>
    </row>
    <row r="222" s="3" customFormat="1" ht="23" customHeight="1" spans="1:8">
      <c r="A222" s="6">
        <v>221</v>
      </c>
      <c r="B222" s="15" t="s">
        <v>316</v>
      </c>
      <c r="C222" s="15" t="str">
        <f>"赵永瑞"</f>
        <v>赵永瑞</v>
      </c>
      <c r="D222" s="15" t="str">
        <f>"2020020113"</f>
        <v>2020020113</v>
      </c>
      <c r="E222" s="16">
        <v>65.4</v>
      </c>
      <c r="F222" s="13">
        <v>69.4</v>
      </c>
      <c r="G222" s="10">
        <f t="shared" si="5"/>
        <v>67</v>
      </c>
      <c r="H222" s="9"/>
    </row>
    <row r="223" s="3" customFormat="1" ht="23" customHeight="1" spans="1:8">
      <c r="A223" s="6">
        <v>222</v>
      </c>
      <c r="B223" s="15" t="s">
        <v>317</v>
      </c>
      <c r="C223" s="15" t="str">
        <f>"田莉莉"</f>
        <v>田莉莉</v>
      </c>
      <c r="D223" s="15" t="str">
        <f>"2020022015"</f>
        <v>2020022015</v>
      </c>
      <c r="E223" s="16">
        <v>73.8</v>
      </c>
      <c r="F223" s="13">
        <v>77.8</v>
      </c>
      <c r="G223" s="10">
        <f t="shared" si="5"/>
        <v>75.4</v>
      </c>
      <c r="H223" s="9"/>
    </row>
    <row r="224" s="3" customFormat="1" ht="23" customHeight="1" spans="1:8">
      <c r="A224" s="6">
        <v>223</v>
      </c>
      <c r="B224" s="15" t="s">
        <v>317</v>
      </c>
      <c r="C224" s="15" t="str">
        <f>"董淑文"</f>
        <v>董淑文</v>
      </c>
      <c r="D224" s="15" t="str">
        <f>"2020022006"</f>
        <v>2020022006</v>
      </c>
      <c r="E224" s="16">
        <v>64.6</v>
      </c>
      <c r="F224" s="13">
        <v>72.6</v>
      </c>
      <c r="G224" s="10">
        <f t="shared" si="5"/>
        <v>67.8</v>
      </c>
      <c r="H224" s="9"/>
    </row>
    <row r="225" s="3" customFormat="1" ht="23" customHeight="1" spans="1:8">
      <c r="A225" s="6">
        <v>224</v>
      </c>
      <c r="B225" s="15" t="s">
        <v>318</v>
      </c>
      <c r="C225" s="15" t="str">
        <f>"吴晓静"</f>
        <v>吴晓静</v>
      </c>
      <c r="D225" s="15" t="str">
        <f>"2020021427"</f>
        <v>2020021427</v>
      </c>
      <c r="E225" s="16">
        <v>71.6</v>
      </c>
      <c r="F225" s="13">
        <v>73</v>
      </c>
      <c r="G225" s="10">
        <f t="shared" si="5"/>
        <v>72.16</v>
      </c>
      <c r="H225" s="9"/>
    </row>
    <row r="226" s="3" customFormat="1" ht="23" customHeight="1" spans="1:8">
      <c r="A226" s="6">
        <v>225</v>
      </c>
      <c r="B226" s="15" t="s">
        <v>318</v>
      </c>
      <c r="C226" s="15" t="str">
        <f>"李文俊"</f>
        <v>李文俊</v>
      </c>
      <c r="D226" s="15" t="str">
        <f>"2020021424"</f>
        <v>2020021424</v>
      </c>
      <c r="E226" s="16">
        <v>64</v>
      </c>
      <c r="F226" s="13">
        <v>78.2</v>
      </c>
      <c r="G226" s="10">
        <f t="shared" si="5"/>
        <v>69.68</v>
      </c>
      <c r="H226" s="9"/>
    </row>
    <row r="227" s="3" customFormat="1" ht="23" customHeight="1" spans="1:8">
      <c r="A227" s="6">
        <v>226</v>
      </c>
      <c r="B227" s="15" t="s">
        <v>319</v>
      </c>
      <c r="C227" s="15" t="str">
        <f>"尹天娇"</f>
        <v>尹天娇</v>
      </c>
      <c r="D227" s="15" t="str">
        <f>"2020022810"</f>
        <v>2020022810</v>
      </c>
      <c r="E227" s="16">
        <v>55.2</v>
      </c>
      <c r="F227" s="13">
        <v>75.8</v>
      </c>
      <c r="G227" s="10">
        <f t="shared" si="5"/>
        <v>63.44</v>
      </c>
      <c r="H227" s="9"/>
    </row>
    <row r="228" s="3" customFormat="1" ht="23" customHeight="1" spans="1:8">
      <c r="A228" s="6">
        <v>227</v>
      </c>
      <c r="B228" s="15" t="s">
        <v>320</v>
      </c>
      <c r="C228" s="15" t="str">
        <f>"陈倩倩"</f>
        <v>陈倩倩</v>
      </c>
      <c r="D228" s="15" t="str">
        <f>"2020021906"</f>
        <v>2020021906</v>
      </c>
      <c r="E228" s="16">
        <v>66.6</v>
      </c>
      <c r="F228" s="13">
        <v>74.4</v>
      </c>
      <c r="G228" s="10">
        <f t="shared" si="5"/>
        <v>69.72</v>
      </c>
      <c r="H228" s="9"/>
    </row>
    <row r="229" s="3" customFormat="1" ht="23" customHeight="1" spans="1:8">
      <c r="A229" s="6">
        <v>228</v>
      </c>
      <c r="B229" s="15" t="s">
        <v>320</v>
      </c>
      <c r="C229" s="15" t="str">
        <f>"周攀峰"</f>
        <v>周攀峰</v>
      </c>
      <c r="D229" s="15" t="str">
        <f>"2020021903"</f>
        <v>2020021903</v>
      </c>
      <c r="E229" s="16">
        <v>60.4</v>
      </c>
      <c r="F229" s="13">
        <v>0</v>
      </c>
      <c r="G229" s="10">
        <f t="shared" si="5"/>
        <v>36.24</v>
      </c>
      <c r="H229" s="9" t="s">
        <v>53</v>
      </c>
    </row>
    <row r="230" s="3" customFormat="1" ht="23" customHeight="1" spans="1:8">
      <c r="A230" s="6">
        <v>229</v>
      </c>
      <c r="B230" s="15" t="s">
        <v>321</v>
      </c>
      <c r="C230" s="15" t="str">
        <f>"闫宇晴"</f>
        <v>闫宇晴</v>
      </c>
      <c r="D230" s="15" t="str">
        <f>"2020022825"</f>
        <v>2020022825</v>
      </c>
      <c r="E230" s="16">
        <v>65.2</v>
      </c>
      <c r="F230" s="13">
        <v>78.6</v>
      </c>
      <c r="G230" s="10">
        <f t="shared" si="5"/>
        <v>70.56</v>
      </c>
      <c r="H230" s="9"/>
    </row>
    <row r="231" s="3" customFormat="1" ht="23" customHeight="1" spans="1:8">
      <c r="A231" s="6">
        <v>230</v>
      </c>
      <c r="B231" s="15" t="s">
        <v>321</v>
      </c>
      <c r="C231" s="15" t="str">
        <f>"周兰兰"</f>
        <v>周兰兰</v>
      </c>
      <c r="D231" s="15" t="str">
        <f>"2020022821"</f>
        <v>2020022821</v>
      </c>
      <c r="E231" s="16">
        <v>56.2</v>
      </c>
      <c r="F231" s="13">
        <v>74.2</v>
      </c>
      <c r="G231" s="10">
        <f t="shared" si="5"/>
        <v>63.4</v>
      </c>
      <c r="H231" s="9"/>
    </row>
    <row r="232" s="4" customFormat="1" ht="23" customHeight="1" spans="1:8">
      <c r="A232" s="6">
        <v>231</v>
      </c>
      <c r="B232" s="18" t="s">
        <v>322</v>
      </c>
      <c r="C232" s="18" t="s">
        <v>323</v>
      </c>
      <c r="D232" s="19" t="s">
        <v>285</v>
      </c>
      <c r="E232" s="20" t="s">
        <v>285</v>
      </c>
      <c r="F232" s="21">
        <v>0</v>
      </c>
      <c r="G232" s="21">
        <v>0</v>
      </c>
      <c r="H232" s="22" t="s">
        <v>53</v>
      </c>
    </row>
    <row r="233" s="4" customFormat="1" ht="23" customHeight="1" spans="1:8">
      <c r="A233" s="6">
        <v>232</v>
      </c>
      <c r="B233" s="18" t="s">
        <v>324</v>
      </c>
      <c r="C233" s="18" t="str">
        <f>"陈侠"</f>
        <v>陈侠</v>
      </c>
      <c r="D233" s="19" t="s">
        <v>285</v>
      </c>
      <c r="E233" s="20" t="s">
        <v>285</v>
      </c>
      <c r="F233" s="21">
        <v>72.8</v>
      </c>
      <c r="G233" s="21">
        <v>72.8</v>
      </c>
      <c r="H233" s="22"/>
    </row>
  </sheetData>
  <pageMargins left="0.700694444444445" right="0.700694444444445" top="0.751388888888889" bottom="0.751388888888889" header="0.298611111111111" footer="0.298611111111111"/>
  <pageSetup paperSize="9" scale="8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2020-08-18T09:32:01Z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</Properties>
</file>